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ich Kaestner\Documents\CoSN\Development &amp; Reports\"/>
    </mc:Choice>
  </mc:AlternateContent>
  <bookViews>
    <workbookView xWindow="0" yWindow="0" windowWidth="23040" windowHeight="9408"/>
  </bookViews>
  <sheets>
    <sheet name="Intro" sheetId="4" r:id="rId1"/>
    <sheet name="Input" sheetId="1" r:id="rId2"/>
    <sheet name="Worksheets" sheetId="3" r:id="rId3"/>
    <sheet name="Results" sheetId="2" r:id="rId4"/>
  </sheets>
  <definedNames>
    <definedName name="_xlnm.Print_Titles" localSheetId="3">Results!$1:$3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0" i="2" l="1"/>
  <c r="H3" i="2" l="1"/>
  <c r="C8" i="2" l="1"/>
  <c r="B8" i="2"/>
  <c r="C6" i="3" l="1"/>
  <c r="C18" i="2"/>
  <c r="B18" i="2"/>
  <c r="C17" i="2"/>
  <c r="B17" i="2"/>
  <c r="C15" i="2"/>
  <c r="B15" i="2"/>
  <c r="F90" i="2"/>
  <c r="F91" i="2"/>
  <c r="F92" i="2"/>
  <c r="E90" i="2"/>
  <c r="E91" i="2"/>
  <c r="E92" i="2"/>
  <c r="D90" i="2"/>
  <c r="D91" i="2"/>
  <c r="D92" i="2"/>
  <c r="F89" i="2"/>
  <c r="E89" i="2"/>
  <c r="D89" i="2"/>
  <c r="C90" i="2"/>
  <c r="C91" i="2"/>
  <c r="C92" i="2"/>
  <c r="C89" i="2"/>
  <c r="D77" i="2"/>
  <c r="D76" i="2"/>
  <c r="D75" i="2"/>
  <c r="D74" i="2"/>
  <c r="D73" i="2"/>
  <c r="C70" i="2"/>
  <c r="C69" i="2"/>
  <c r="C68" i="2"/>
  <c r="C67" i="2"/>
  <c r="D70" i="2"/>
  <c r="D69" i="2"/>
  <c r="D68" i="2"/>
  <c r="D67" i="2"/>
  <c r="E69" i="2"/>
  <c r="E68" i="2"/>
  <c r="E67" i="2"/>
  <c r="D62" i="2"/>
  <c r="D61" i="2"/>
  <c r="D60" i="2"/>
  <c r="D59" i="2"/>
  <c r="D58" i="2"/>
  <c r="C61" i="2"/>
  <c r="C59" i="2"/>
  <c r="C58" i="2"/>
  <c r="D55" i="2"/>
  <c r="D54" i="2"/>
  <c r="C50" i="2"/>
  <c r="C49" i="2"/>
  <c r="C48" i="2"/>
  <c r="B50" i="2"/>
  <c r="B49" i="2"/>
  <c r="B48" i="2"/>
  <c r="C41" i="2"/>
  <c r="C40" i="2"/>
  <c r="C39" i="2"/>
  <c r="C38" i="2"/>
  <c r="C37" i="2"/>
  <c r="B42" i="2"/>
  <c r="B41" i="2"/>
  <c r="B40" i="2"/>
  <c r="B39" i="2"/>
  <c r="B38" i="2"/>
  <c r="B37" i="2"/>
  <c r="D32" i="2"/>
  <c r="D31" i="2"/>
  <c r="D30" i="2"/>
  <c r="D29" i="2"/>
  <c r="D28" i="2"/>
  <c r="C31" i="1"/>
  <c r="D27" i="2"/>
  <c r="D26" i="2"/>
  <c r="D25" i="2"/>
  <c r="C133" i="3"/>
  <c r="D42" i="2"/>
  <c r="G24" i="2" l="1"/>
  <c r="G2" i="2" l="1"/>
  <c r="I131" i="3" l="1"/>
  <c r="I133" i="3"/>
  <c r="J133" i="3" s="1"/>
  <c r="I135" i="3"/>
  <c r="J135" i="3" s="1"/>
  <c r="I136" i="3"/>
  <c r="J136" i="3" s="1"/>
  <c r="J131" i="3"/>
  <c r="C134" i="3"/>
  <c r="C138" i="3"/>
  <c r="C137" i="3"/>
  <c r="I137" i="3" s="1"/>
  <c r="J137" i="3" s="1"/>
  <c r="F27" i="3"/>
  <c r="F6" i="3"/>
  <c r="C128" i="3"/>
  <c r="I128" i="3" s="1"/>
  <c r="J128" i="3" s="1"/>
  <c r="C130" i="3"/>
  <c r="I130" i="3" s="1"/>
  <c r="J130" i="3" s="1"/>
  <c r="B130" i="3"/>
  <c r="C127" i="3"/>
  <c r="I127" i="3" s="1"/>
  <c r="J127" i="3" s="1"/>
  <c r="C129" i="3"/>
  <c r="I129" i="3" s="1"/>
  <c r="J129" i="3" s="1"/>
  <c r="C126" i="3"/>
  <c r="I126" i="3" s="1"/>
  <c r="B127" i="3"/>
  <c r="B129" i="3"/>
  <c r="B126" i="3"/>
  <c r="G130" i="1"/>
  <c r="H130" i="1"/>
  <c r="I130" i="1"/>
  <c r="J130" i="1"/>
  <c r="N108" i="3"/>
  <c r="M108" i="3"/>
  <c r="L108" i="3"/>
  <c r="K108" i="3"/>
  <c r="J108" i="3"/>
  <c r="I108" i="3"/>
  <c r="H108" i="3"/>
  <c r="G108" i="3"/>
  <c r="F108" i="3"/>
  <c r="F110" i="3" s="1"/>
  <c r="E108" i="3"/>
  <c r="E110" i="3" s="1"/>
  <c r="D108" i="3"/>
  <c r="D110" i="3" s="1"/>
  <c r="C108" i="3"/>
  <c r="C110" i="3" s="1"/>
  <c r="H110" i="3" l="1"/>
  <c r="L110" i="3" s="1"/>
  <c r="H123" i="1" s="1"/>
  <c r="I134" i="3"/>
  <c r="J134" i="3" s="1"/>
  <c r="J126" i="3"/>
  <c r="C132" i="3"/>
  <c r="I132" i="3" s="1"/>
  <c r="J132" i="3" s="1"/>
  <c r="I110" i="3"/>
  <c r="G110" i="3"/>
  <c r="J110" i="3"/>
  <c r="C109" i="3"/>
  <c r="G109" i="3" s="1"/>
  <c r="C118" i="3"/>
  <c r="G118" i="3" s="1"/>
  <c r="C113" i="3"/>
  <c r="G113" i="3" s="1"/>
  <c r="D109" i="3"/>
  <c r="H109" i="3" s="1"/>
  <c r="D118" i="3"/>
  <c r="H118" i="3" s="1"/>
  <c r="D113" i="3"/>
  <c r="H113" i="3" s="1"/>
  <c r="F109" i="3"/>
  <c r="J109" i="3" s="1"/>
  <c r="F118" i="3"/>
  <c r="J118" i="3" s="1"/>
  <c r="F113" i="3"/>
  <c r="J113" i="3" s="1"/>
  <c r="E109" i="3"/>
  <c r="I109" i="3" s="1"/>
  <c r="E118" i="3"/>
  <c r="E113" i="3"/>
  <c r="I113" i="3" s="1"/>
  <c r="C121" i="3"/>
  <c r="G121" i="3" s="1"/>
  <c r="K121" i="3" s="1"/>
  <c r="G133" i="1" s="1"/>
  <c r="C116" i="3"/>
  <c r="G116" i="3" s="1"/>
  <c r="C112" i="3"/>
  <c r="G112" i="3" s="1"/>
  <c r="D121" i="3"/>
  <c r="H121" i="3" s="1"/>
  <c r="L121" i="3" s="1"/>
  <c r="H133" i="1" s="1"/>
  <c r="D116" i="3"/>
  <c r="H116" i="3" s="1"/>
  <c r="D112" i="3"/>
  <c r="H112" i="3" s="1"/>
  <c r="F121" i="3"/>
  <c r="J121" i="3" s="1"/>
  <c r="N121" i="3" s="1"/>
  <c r="J133" i="1" s="1"/>
  <c r="F116" i="3"/>
  <c r="J116" i="3" s="1"/>
  <c r="F112" i="3"/>
  <c r="J112" i="3" s="1"/>
  <c r="E121" i="3"/>
  <c r="I121" i="3" s="1"/>
  <c r="M121" i="3" s="1"/>
  <c r="I133" i="1" s="1"/>
  <c r="E116" i="3"/>
  <c r="I116" i="3" s="1"/>
  <c r="E112" i="3"/>
  <c r="I112" i="3" s="1"/>
  <c r="C120" i="3"/>
  <c r="G120" i="3" s="1"/>
  <c r="C115" i="3"/>
  <c r="G115" i="3" s="1"/>
  <c r="C111" i="3"/>
  <c r="G111" i="3" s="1"/>
  <c r="D120" i="3"/>
  <c r="H120" i="3" s="1"/>
  <c r="D115" i="3"/>
  <c r="H115" i="3" s="1"/>
  <c r="D111" i="3"/>
  <c r="H111" i="3" s="1"/>
  <c r="F120" i="3"/>
  <c r="J120" i="3" s="1"/>
  <c r="F115" i="3"/>
  <c r="J115" i="3" s="1"/>
  <c r="F111" i="3"/>
  <c r="J111" i="3" s="1"/>
  <c r="E120" i="3"/>
  <c r="I120" i="3" s="1"/>
  <c r="E115" i="3"/>
  <c r="I115" i="3" s="1"/>
  <c r="E111" i="3"/>
  <c r="I111" i="3" s="1"/>
  <c r="C119" i="3"/>
  <c r="G119" i="3" s="1"/>
  <c r="C114" i="3"/>
  <c r="G114" i="3" s="1"/>
  <c r="D119" i="3"/>
  <c r="H119" i="3" s="1"/>
  <c r="D114" i="3"/>
  <c r="H114" i="3" s="1"/>
  <c r="F119" i="3"/>
  <c r="J119" i="3" s="1"/>
  <c r="F114" i="3"/>
  <c r="J114" i="3" s="1"/>
  <c r="E119" i="3"/>
  <c r="I119" i="3" s="1"/>
  <c r="E114" i="3"/>
  <c r="I114" i="3" s="1"/>
  <c r="N115" i="3" l="1"/>
  <c r="J128" i="1" s="1"/>
  <c r="F82" i="2" s="1"/>
  <c r="N114" i="3"/>
  <c r="J127" i="1" s="1"/>
  <c r="N113" i="3"/>
  <c r="J126" i="1" s="1"/>
  <c r="N112" i="3"/>
  <c r="J125" i="1" s="1"/>
  <c r="N111" i="3"/>
  <c r="J124" i="1" s="1"/>
  <c r="N110" i="3"/>
  <c r="J123" i="1" s="1"/>
  <c r="N109" i="3"/>
  <c r="J122" i="1" s="1"/>
  <c r="M115" i="3"/>
  <c r="I128" i="1" s="1"/>
  <c r="E82" i="2" s="1"/>
  <c r="M114" i="3"/>
  <c r="I127" i="1" s="1"/>
  <c r="M113" i="3"/>
  <c r="I126" i="1" s="1"/>
  <c r="M112" i="3"/>
  <c r="I125" i="1" s="1"/>
  <c r="M111" i="3"/>
  <c r="I124" i="1" s="1"/>
  <c r="M110" i="3"/>
  <c r="I123" i="1" s="1"/>
  <c r="M109" i="3"/>
  <c r="I122" i="1" s="1"/>
  <c r="L115" i="3"/>
  <c r="H128" i="1" s="1"/>
  <c r="D82" i="2" s="1"/>
  <c r="L114" i="3"/>
  <c r="H127" i="1" s="1"/>
  <c r="L113" i="3"/>
  <c r="H126" i="1" s="1"/>
  <c r="L112" i="3"/>
  <c r="H125" i="1" s="1"/>
  <c r="L111" i="3"/>
  <c r="H124" i="1" s="1"/>
  <c r="L109" i="3"/>
  <c r="H122" i="1" s="1"/>
  <c r="D84" i="2" s="1"/>
  <c r="K115" i="3"/>
  <c r="G128" i="1" s="1"/>
  <c r="C82" i="2" s="1"/>
  <c r="K114" i="3"/>
  <c r="G127" i="1" s="1"/>
  <c r="K113" i="3"/>
  <c r="G126" i="1" s="1"/>
  <c r="K112" i="3"/>
  <c r="G125" i="1" s="1"/>
  <c r="K111" i="3"/>
  <c r="G124" i="1" s="1"/>
  <c r="K110" i="3"/>
  <c r="G123" i="1" s="1"/>
  <c r="K109" i="3"/>
  <c r="G122" i="1" s="1"/>
  <c r="N119" i="3"/>
  <c r="J131" i="1" s="1"/>
  <c r="H117" i="3"/>
  <c r="L120" i="3" s="1"/>
  <c r="H132" i="1" s="1"/>
  <c r="F117" i="3"/>
  <c r="J117" i="3"/>
  <c r="N120" i="3" s="1"/>
  <c r="J132" i="1" s="1"/>
  <c r="M117" i="3"/>
  <c r="I129" i="1" s="1"/>
  <c r="D117" i="3"/>
  <c r="K119" i="3"/>
  <c r="G131" i="1" s="1"/>
  <c r="E117" i="3"/>
  <c r="L117" i="3"/>
  <c r="H129" i="1" s="1"/>
  <c r="L119" i="3"/>
  <c r="H131" i="1" s="1"/>
  <c r="M119" i="3"/>
  <c r="I131" i="1" s="1"/>
  <c r="N117" i="3"/>
  <c r="J129" i="1" s="1"/>
  <c r="K117" i="3"/>
  <c r="G129" i="1" s="1"/>
  <c r="G117" i="3"/>
  <c r="K120" i="3" s="1"/>
  <c r="G132" i="1" s="1"/>
  <c r="I118" i="3"/>
  <c r="I117" i="3" s="1"/>
  <c r="M120" i="3" s="1"/>
  <c r="I132" i="1" s="1"/>
  <c r="C117" i="3"/>
  <c r="E83" i="2" l="1"/>
  <c r="F85" i="2"/>
  <c r="F83" i="2"/>
  <c r="F84" i="2"/>
  <c r="J135" i="1"/>
  <c r="F86" i="2" s="1"/>
  <c r="E85" i="2"/>
  <c r="E84" i="2"/>
  <c r="I135" i="1"/>
  <c r="E86" i="2" s="1"/>
  <c r="D85" i="2"/>
  <c r="D83" i="2"/>
  <c r="H135" i="1"/>
  <c r="D86" i="2" s="1"/>
  <c r="G82" i="2"/>
  <c r="C85" i="2"/>
  <c r="C83" i="2"/>
  <c r="C84" i="2"/>
  <c r="G135" i="1"/>
  <c r="A13" i="3"/>
  <c r="A3" i="3"/>
  <c r="F24" i="3"/>
  <c r="F25" i="3"/>
  <c r="F26" i="3"/>
  <c r="F28" i="3"/>
  <c r="F29" i="3"/>
  <c r="F30" i="3"/>
  <c r="F23" i="3"/>
  <c r="A22" i="3"/>
  <c r="F17" i="3"/>
  <c r="F15" i="3"/>
  <c r="F16" i="3"/>
  <c r="F14" i="3"/>
  <c r="C19" i="3"/>
  <c r="C8" i="3"/>
  <c r="F8" i="3" s="1"/>
  <c r="C5" i="3"/>
  <c r="F5" i="3" s="1"/>
  <c r="C7" i="3"/>
  <c r="F7" i="3" s="1"/>
  <c r="C4" i="3"/>
  <c r="F4" i="3" s="1"/>
  <c r="B8" i="3"/>
  <c r="B7" i="3"/>
  <c r="B5" i="3"/>
  <c r="B4" i="3"/>
  <c r="G84" i="2" l="1"/>
  <c r="G83" i="2"/>
  <c r="G85" i="2"/>
  <c r="C86" i="2"/>
  <c r="G86" i="2" s="1"/>
  <c r="F32" i="3"/>
  <c r="I138" i="3" s="1"/>
  <c r="I139" i="3" s="1"/>
  <c r="F10" i="3"/>
  <c r="C44" i="1" s="1"/>
  <c r="D37" i="2" s="1"/>
  <c r="F19" i="3"/>
  <c r="C49" i="1" s="1"/>
  <c r="G23" i="2" l="1"/>
  <c r="I140" i="3"/>
  <c r="J138" i="3"/>
  <c r="C54" i="1"/>
  <c r="D8" i="2"/>
  <c r="E103" i="1"/>
  <c r="E104" i="1"/>
  <c r="E102" i="1"/>
  <c r="E96" i="1"/>
  <c r="E97" i="1"/>
  <c r="E95" i="1"/>
  <c r="E90" i="1"/>
  <c r="E91" i="1"/>
  <c r="E89" i="1"/>
  <c r="J139" i="3" l="1"/>
  <c r="D18" i="2"/>
  <c r="D15" i="2"/>
  <c r="D41" i="2"/>
  <c r="D40" i="2"/>
  <c r="D39" i="2"/>
  <c r="D38" i="2"/>
  <c r="J140" i="3" l="1"/>
  <c r="C78" i="1" s="1"/>
  <c r="D17" i="2" s="1"/>
  <c r="B43" i="2"/>
  <c r="B14" i="2" s="1"/>
  <c r="D43" i="2"/>
  <c r="D14" i="2" s="1"/>
  <c r="C118" i="1"/>
  <c r="C112" i="1"/>
  <c r="C105" i="1"/>
  <c r="C98" i="1"/>
  <c r="C60" i="2" s="1"/>
  <c r="C92" i="1"/>
  <c r="C85" i="1"/>
  <c r="E83" i="1"/>
  <c r="E84" i="1"/>
  <c r="E82" i="1"/>
  <c r="D50" i="2" l="1"/>
  <c r="D49" i="2"/>
  <c r="D48" i="2"/>
  <c r="C43" i="2"/>
  <c r="C14" i="2" s="1"/>
  <c r="E98" i="1"/>
  <c r="E105" i="1"/>
  <c r="E92" i="1"/>
  <c r="E85" i="1"/>
  <c r="C42" i="1"/>
  <c r="D42" i="1" s="1"/>
  <c r="B51" i="2" l="1"/>
  <c r="B16" i="2" s="1"/>
  <c r="B19" i="2" s="1"/>
  <c r="B7" i="2" s="1"/>
  <c r="B9" i="2" s="1"/>
  <c r="D51" i="2"/>
  <c r="D16" i="2" s="1"/>
  <c r="D19" i="2" s="1"/>
  <c r="D7" i="2" s="1"/>
  <c r="D9" i="2" s="1"/>
  <c r="C51" i="2" l="1"/>
  <c r="C16" i="2" s="1"/>
  <c r="C19" i="2" s="1"/>
  <c r="C7" i="2" s="1"/>
  <c r="C9" i="2" s="1"/>
</calcChain>
</file>

<file path=xl/comments1.xml><?xml version="1.0" encoding="utf-8"?>
<comments xmlns="http://schemas.openxmlformats.org/spreadsheetml/2006/main">
  <authors>
    <author>Rich Kaestner</author>
  </authors>
  <commentList>
    <comment ref="C47" authorId="0" shapeId="0">
      <text>
        <r>
          <rPr>
            <sz val="9"/>
            <color indexed="81"/>
            <rFont val="Tahoma"/>
            <family val="2"/>
          </rPr>
          <t>Annualized cost: Initial cost annualized over life or 5 yrs (whichever is less) plus annual maintenance &amp; support fees.</t>
        </r>
      </text>
    </comment>
    <comment ref="C52" authorId="0" shapeId="0">
      <text>
        <r>
          <rPr>
            <sz val="9"/>
            <color indexed="81"/>
            <rFont val="Tahoma"/>
            <family val="2"/>
          </rPr>
          <t xml:space="preserve">Annualized cost: For large expenditures, this is initial cost annualized over life or 5 yrs (whichever is less) plus annual maintenance &amp; support fees.
</t>
        </r>
      </text>
    </comment>
    <comment ref="C57" authorId="0" shapeId="0">
      <text>
        <r>
          <rPr>
            <sz val="9"/>
            <color indexed="81"/>
            <rFont val="Tahoma"/>
            <family val="2"/>
          </rPr>
          <t>Annualized cost: For large expenditures, this is initial cost annualized over life or 5 yrs (whichever is less) plus annual maintenance &amp; support fees.</t>
        </r>
      </text>
    </comment>
    <comment ref="C65" authorId="0" shapeId="0">
      <text>
        <r>
          <rPr>
            <b/>
            <sz val="9"/>
            <color indexed="81"/>
            <rFont val="Tahoma"/>
            <family val="2"/>
          </rPr>
          <t xml:space="preserve">Annualized cost: </t>
        </r>
        <r>
          <rPr>
            <sz val="9"/>
            <color indexed="81"/>
            <rFont val="Tahoma"/>
            <family val="2"/>
          </rPr>
          <t>Initial cost annualized over life or 5 yrs (whichever is less) plus annual maintenance &amp; support fees.</t>
        </r>
      </text>
    </comment>
    <comment ref="C71" authorId="0" shapeId="0">
      <text>
        <r>
          <rPr>
            <b/>
            <sz val="9"/>
            <color indexed="81"/>
            <rFont val="Tahoma"/>
            <family val="2"/>
          </rPr>
          <t xml:space="preserve">Annual amount </t>
        </r>
        <r>
          <rPr>
            <sz val="9"/>
            <color indexed="81"/>
            <rFont val="Tahoma"/>
            <family val="2"/>
          </rPr>
          <t xml:space="preserve">paid to external service providers, usually SaaS. Do not include onsite contractors (outsourced services)
</t>
        </r>
      </text>
    </comment>
    <comment ref="C77" authorId="0" shapeId="0">
      <text>
        <r>
          <rPr>
            <b/>
            <sz val="9"/>
            <color indexed="81"/>
            <rFont val="Tahoma"/>
            <family val="2"/>
          </rPr>
          <t xml:space="preserve">Annual amount </t>
        </r>
        <r>
          <rPr>
            <sz val="9"/>
            <color indexed="81"/>
            <rFont val="Tahoma"/>
            <family val="2"/>
          </rPr>
          <t xml:space="preserve">paid to power utility for electricity required by the networked computing infrastructure; based on estimates or worksheets entries 
</t>
        </r>
      </text>
    </comment>
    <comment ref="D81" authorId="0" shapeId="0">
      <text>
        <r>
          <rPr>
            <b/>
            <sz val="9"/>
            <color indexed="81"/>
            <rFont val="Tahoma"/>
            <family val="2"/>
          </rPr>
          <t xml:space="preserve">Average annual salary plus benefits: </t>
        </r>
        <r>
          <rPr>
            <sz val="9"/>
            <color indexed="81"/>
            <rFont val="Tahoma"/>
            <family val="2"/>
          </rPr>
          <t>Cost to the school or district</t>
        </r>
      </text>
    </comment>
    <comment ref="D88" authorId="0" shapeId="0">
      <text>
        <r>
          <rPr>
            <b/>
            <sz val="9"/>
            <color indexed="81"/>
            <rFont val="Tahoma"/>
            <family val="2"/>
          </rPr>
          <t>Average annual salary plus benefits for teachers who provide IT support as a part of their job: c</t>
        </r>
        <r>
          <rPr>
            <sz val="9"/>
            <color indexed="81"/>
            <rFont val="Tahoma"/>
            <family val="2"/>
          </rPr>
          <t xml:space="preserve">ost to the school or district
</t>
        </r>
      </text>
    </comment>
    <comment ref="D94" authorId="0" shapeId="0">
      <text>
        <r>
          <rPr>
            <b/>
            <sz val="9"/>
            <color indexed="81"/>
            <rFont val="Tahoma"/>
            <family val="2"/>
          </rPr>
          <t xml:space="preserve">Average annual salary plus benefits for classroom aides who provide IT support as a part of their job: </t>
        </r>
        <r>
          <rPr>
            <sz val="9"/>
            <color indexed="81"/>
            <rFont val="Tahoma"/>
            <family val="2"/>
          </rPr>
          <t xml:space="preserve">cost to the school or district
</t>
        </r>
      </text>
    </comment>
    <comment ref="D101" authorId="0" shapeId="0">
      <text>
        <r>
          <rPr>
            <b/>
            <sz val="9"/>
            <color indexed="81"/>
            <rFont val="Tahoma"/>
            <family val="2"/>
          </rPr>
          <t xml:space="preserve">Average annual salary plus benefits for non-IT, non-classroom staff who provide IT support as a part of their job: </t>
        </r>
        <r>
          <rPr>
            <sz val="9"/>
            <color indexed="81"/>
            <rFont val="Tahoma"/>
            <family val="2"/>
          </rPr>
          <t xml:space="preserve">cost to the school or district
</t>
        </r>
      </text>
    </comment>
    <comment ref="G121" authorId="0" shapeId="0">
      <text>
        <r>
          <rPr>
            <sz val="9"/>
            <color indexed="81"/>
            <rFont val="Tahoma"/>
            <family val="2"/>
          </rPr>
          <t xml:space="preserve">Student time is optional and cost is calculated at district spend per pupil
</t>
        </r>
      </text>
    </comment>
    <comment ref="H121" authorId="0" shapeId="0">
      <text>
        <r>
          <rPr>
            <sz val="9"/>
            <color indexed="81"/>
            <rFont val="Tahoma"/>
            <family val="2"/>
          </rPr>
          <t xml:space="preserve">Includes associated professional classroom staff such as special education and advisors
</t>
        </r>
      </text>
    </comment>
  </commentList>
</comments>
</file>

<file path=xl/comments2.xml><?xml version="1.0" encoding="utf-8"?>
<comments xmlns="http://schemas.openxmlformats.org/spreadsheetml/2006/main">
  <authors>
    <author>Rich Kaestner</author>
  </authors>
  <commentList>
    <comment ref="B47" authorId="0" shapeId="0">
      <text>
        <r>
          <rPr>
            <b/>
            <sz val="9"/>
            <color indexed="81"/>
            <rFont val="Tahoma"/>
            <family val="2"/>
          </rPr>
          <t>Enter the following 3 rows as a fraction; they should add up to 1</t>
        </r>
        <r>
          <rPr>
            <sz val="9"/>
            <color indexed="81"/>
            <rFont val="Tahoma"/>
            <family val="2"/>
          </rPr>
          <t xml:space="preserve">
</t>
        </r>
      </text>
    </comment>
    <comment ref="B64" authorId="0" shapeId="0">
      <text>
        <r>
          <rPr>
            <b/>
            <sz val="9"/>
            <color indexed="81"/>
            <rFont val="Tahoma"/>
            <family val="2"/>
          </rPr>
          <t>Enter the following 3 rows as a fraction; they should add up to 1</t>
        </r>
        <r>
          <rPr>
            <sz val="9"/>
            <color indexed="81"/>
            <rFont val="Tahoma"/>
            <family val="2"/>
          </rPr>
          <t xml:space="preserve">
</t>
        </r>
      </text>
    </comment>
    <comment ref="B81" authorId="0" shapeId="0">
      <text>
        <r>
          <rPr>
            <b/>
            <sz val="9"/>
            <color indexed="81"/>
            <rFont val="Tahoma"/>
            <family val="2"/>
          </rPr>
          <t>Enter the following 3 rows as a fraction; they should add up to 1</t>
        </r>
        <r>
          <rPr>
            <sz val="9"/>
            <color indexed="81"/>
            <rFont val="Tahoma"/>
            <family val="2"/>
          </rPr>
          <t xml:space="preserve">
</t>
        </r>
      </text>
    </comment>
    <comment ref="B98" authorId="0" shapeId="0">
      <text>
        <r>
          <rPr>
            <b/>
            <sz val="9"/>
            <color indexed="81"/>
            <rFont val="Tahoma"/>
            <family val="2"/>
          </rPr>
          <t>Enter the following 3 rows as a fraction; they should add up to 1</t>
        </r>
        <r>
          <rPr>
            <sz val="9"/>
            <color indexed="81"/>
            <rFont val="Tahoma"/>
            <family val="2"/>
          </rPr>
          <t xml:space="preserve">
</t>
        </r>
      </text>
    </comment>
    <comment ref="G106" authorId="0" shapeId="0">
      <text>
        <r>
          <rPr>
            <sz val="9"/>
            <color indexed="81"/>
            <rFont val="Tahoma"/>
            <family val="2"/>
          </rPr>
          <t>Total hours per month for training and dealing with issues, except for formal training which is total hours per year.</t>
        </r>
      </text>
    </comment>
    <comment ref="K106" authorId="0" shapeId="0">
      <text>
        <r>
          <rPr>
            <sz val="9"/>
            <color indexed="81"/>
            <rFont val="Tahoma"/>
            <family val="2"/>
          </rPr>
          <t>Calculated at 9 months for students, 10 months for teachers and aides, and 11 months for non-classroom staff</t>
        </r>
      </text>
    </comment>
    <comment ref="A134" authorId="0" shapeId="0">
      <text>
        <r>
          <rPr>
            <sz val="9"/>
            <color indexed="81"/>
            <rFont val="Tahoma"/>
            <family val="2"/>
          </rPr>
          <t>Desktop printers use about 70 watts; volume printers use about 600 watts. Enter on this line or break up personal and group printers on the next two lines.</t>
        </r>
      </text>
    </comment>
    <comment ref="A137" authorId="0" shapeId="0">
      <text>
        <r>
          <rPr>
            <sz val="9"/>
            <color indexed="81"/>
            <rFont val="Tahoma"/>
            <family val="2"/>
          </rPr>
          <t>Wattage varies widely by server type:
Volume - 240 watts
Midrange - 640 watts
Mainframe - 12,000 watts</t>
        </r>
      </text>
    </comment>
    <comment ref="A138" authorId="0" shapeId="0">
      <text>
        <r>
          <rPr>
            <sz val="9"/>
            <color indexed="81"/>
            <rFont val="Tahoma"/>
            <family val="2"/>
          </rPr>
          <t>If worksheet (above) has been used for network costing, then that will be used to calculate energy use. Otherwise number of ports at 8 watts is used as an estimate.</t>
        </r>
      </text>
    </comment>
    <comment ref="A139" authorId="0" shapeId="0">
      <text>
        <r>
          <rPr>
            <sz val="9"/>
            <color indexed="81"/>
            <rFont val="Tahoma"/>
            <family val="2"/>
          </rPr>
          <t xml:space="preserve">Default is 80% of Datacenter equipment wattage which is typical of most data centers.
</t>
        </r>
      </text>
    </comment>
  </commentList>
</comments>
</file>

<file path=xl/comments3.xml><?xml version="1.0" encoding="utf-8"?>
<comments xmlns="http://schemas.openxmlformats.org/spreadsheetml/2006/main">
  <authors>
    <author>Rich Kaestner</author>
  </authors>
  <commentList>
    <comment ref="C6" authorId="0" shapeId="0">
      <text>
        <r>
          <rPr>
            <sz val="9"/>
            <color indexed="81"/>
            <rFont val="Tahoma"/>
            <family val="2"/>
          </rPr>
          <t xml:space="preserve">Cost per district (or school) owned user devices: desktop, laptop, netbook, tablet, etc.
</t>
        </r>
      </text>
    </comment>
    <comment ref="E6" authorId="0" shapeId="0">
      <text>
        <r>
          <rPr>
            <sz val="9"/>
            <color indexed="81"/>
            <rFont val="Tahoma"/>
            <family val="2"/>
          </rPr>
          <t>Case study results are per-computer calculations from 8 2003-2004 case studies and are shown here for comparison purposes.</t>
        </r>
      </text>
    </comment>
    <comment ref="F6" authorId="0" shapeId="0">
      <text>
        <r>
          <rPr>
            <sz val="9"/>
            <color indexed="81"/>
            <rFont val="Tahoma"/>
            <family val="2"/>
          </rPr>
          <t>Case study results are per-computer calculations from 8 2003-2004 case studies and are shown here for comparison purposes.</t>
        </r>
      </text>
    </comment>
    <comment ref="C13" authorId="0" shapeId="0">
      <text>
        <r>
          <rPr>
            <sz val="9"/>
            <color indexed="81"/>
            <rFont val="Tahoma"/>
            <family val="2"/>
          </rPr>
          <t>Cost per district (or school) owned user devices: desktop, laptop, netbook, tablet, etc.</t>
        </r>
      </text>
    </comment>
    <comment ref="A25" authorId="0" shapeId="0">
      <text>
        <r>
          <rPr>
            <sz val="9"/>
            <color indexed="81"/>
            <rFont val="Tahoma"/>
            <family val="2"/>
          </rPr>
          <t>District or school owned devices available for student use</t>
        </r>
      </text>
    </comment>
    <comment ref="C36" authorId="0" shapeId="0">
      <text>
        <r>
          <rPr>
            <sz val="9"/>
            <color indexed="81"/>
            <rFont val="Tahoma"/>
            <family val="2"/>
          </rPr>
          <t xml:space="preserve">Cost per district (or school) owned user devices: desktop, laptop, netbook, tablet, etc.
</t>
        </r>
      </text>
    </comment>
    <comment ref="A37" authorId="0" shapeId="0">
      <text>
        <r>
          <rPr>
            <sz val="9"/>
            <color indexed="81"/>
            <rFont val="Tahoma"/>
            <family val="2"/>
          </rPr>
          <t xml:space="preserve">District-owned
</t>
        </r>
      </text>
    </comment>
    <comment ref="C47" authorId="0" shapeId="0">
      <text>
        <r>
          <rPr>
            <sz val="9"/>
            <color indexed="81"/>
            <rFont val="Tahoma"/>
            <family val="2"/>
          </rPr>
          <t>Cost per district (or school) owned user devices: desktop, laptop, netbook, tablet, etc.</t>
        </r>
      </text>
    </comment>
    <comment ref="F66" authorId="0" shapeId="0">
      <text>
        <r>
          <rPr>
            <sz val="9"/>
            <color indexed="81"/>
            <rFont val="Tahoma"/>
            <family val="2"/>
          </rPr>
          <t>District owned</t>
        </r>
      </text>
    </comment>
    <comment ref="G66" authorId="0" shapeId="0">
      <text>
        <r>
          <rPr>
            <sz val="9"/>
            <color indexed="81"/>
            <rFont val="Tahoma"/>
            <family val="2"/>
          </rPr>
          <t>District owned</t>
        </r>
      </text>
    </comment>
    <comment ref="A81" authorId="0" shapeId="0">
      <text>
        <r>
          <rPr>
            <sz val="9"/>
            <color indexed="81"/>
            <rFont val="Tahoma"/>
            <family val="2"/>
          </rPr>
          <t xml:space="preserve">End user time spent in PD, casual learning and dealing with technology issues
</t>
        </r>
      </text>
    </comment>
    <comment ref="A88" authorId="0" shapeId="0">
      <text>
        <r>
          <rPr>
            <sz val="9"/>
            <color indexed="81"/>
            <rFont val="Tahoma"/>
            <family val="2"/>
          </rPr>
          <t xml:space="preserve">End user time spent in PD, casual learning and dealing with technology issues
</t>
        </r>
      </text>
    </comment>
  </commentList>
</comments>
</file>

<file path=xl/sharedStrings.xml><?xml version="1.0" encoding="utf-8"?>
<sst xmlns="http://schemas.openxmlformats.org/spreadsheetml/2006/main" count="593" uniqueCount="385">
  <si>
    <t>Field</t>
  </si>
  <si>
    <t>Definition</t>
  </si>
  <si>
    <t xml:space="preserve">Email: </t>
  </si>
  <si>
    <t>Number of Students</t>
  </si>
  <si>
    <t>Number of Classroom Staff - Teachers</t>
  </si>
  <si>
    <t xml:space="preserve">Number of Classroom Staff – Aides </t>
  </si>
  <si>
    <t>Paraprofessionals or aides assigned to classrooms</t>
  </si>
  <si>
    <t>Number of Non-classroom Staff</t>
  </si>
  <si>
    <t>Number of Classrooms</t>
  </si>
  <si>
    <t>Number of Shared Facilities</t>
  </si>
  <si>
    <t>Shared facilities include places where computers are available for shared use other than classrooms. Examples include libraries, labs, media centers etc.</t>
  </si>
  <si>
    <t>The burden rate should include benefits such as costs for medical/dental coverage, life and accident insurance, retirement plans, disability, social security, unemployment compensation, dependent care, tuition reimbursement and employee assistance programs (physical exams and similar costs). Include all applicable taxes (federal, state, local). Include any expenses in support of technology related travel in the burden rate.</t>
  </si>
  <si>
    <t>(see burdened salary description above)</t>
  </si>
  <si>
    <t>Study Scope (1 Year)</t>
  </si>
  <si>
    <t>The analysis period for a TCO assessment is twelve (12) months. Data may be entered for the current year using actual costs for year to date, and estimates for the balance of the year. Alternatively a previous year's data may be used.</t>
  </si>
  <si>
    <t>Period Start Date</t>
  </si>
  <si>
    <t>Period End Date</t>
  </si>
  <si>
    <t>Value</t>
  </si>
  <si>
    <t>Client Devices</t>
  </si>
  <si>
    <t>Qty</t>
  </si>
  <si>
    <t>Desktop Clients</t>
  </si>
  <si>
    <t>Mobile Clients</t>
  </si>
  <si>
    <t xml:space="preserve">Shared Facility </t>
  </si>
  <si>
    <t xml:space="preserve">Classrooms </t>
  </si>
  <si>
    <t>Computers deployed in classrooms. Does not include teacher dedicated devices.</t>
  </si>
  <si>
    <t xml:space="preserve">Classroom Personnel – Teacher Dedicated </t>
  </si>
  <si>
    <t>This indicates that the computer is either specifically meant for teacher only access, not shared with students or administrative personnel.</t>
  </si>
  <si>
    <t xml:space="preserve">Non-classroom Personnel </t>
  </si>
  <si>
    <t>These are devices that are dedicated to personnel such business office, principals, superintendents, guidance counselors, technology support, purchasing, and transportation etc. Also include devices for special education service providers such as psychologists, physical therapists, occupational therapists etc.</t>
  </si>
  <si>
    <t xml:space="preserve">Individual Student Dedicated </t>
  </si>
  <si>
    <t>Assigned to individual students</t>
  </si>
  <si>
    <t>Total</t>
  </si>
  <si>
    <t>Annualized Cost for Client Hardware</t>
  </si>
  <si>
    <t>Number of Servers</t>
  </si>
  <si>
    <t>File/Print, Application/Database, E-Mail, Web (Internet and intranet), Streaming etc. used for administration, education and student information</t>
  </si>
  <si>
    <t>Annualized Cost for Server Hardware</t>
  </si>
  <si>
    <t>Number of Network Ports</t>
  </si>
  <si>
    <t xml:space="preserve">Total Number of Printers </t>
  </si>
  <si>
    <t>Printer Supplies Cost</t>
  </si>
  <si>
    <t>Software that provides Administrative functionality specific to education. E.g. Grading Systems, IEP (Individualized Education Plan) creation, Textbook ordering, School Cafeteria, etc. Also include general accounting software in this category</t>
  </si>
  <si>
    <t>Infrastructure Software</t>
  </si>
  <si>
    <t>Classroom Staff - Teachers</t>
  </si>
  <si>
    <t>Classroom Staff - Aides</t>
  </si>
  <si>
    <t>FTE</t>
  </si>
  <si>
    <t>Professional Development and Training</t>
  </si>
  <si>
    <t>Indirect Costs</t>
  </si>
  <si>
    <t>Student</t>
  </si>
  <si>
    <t>Non-Classroom Staff</t>
  </si>
  <si>
    <t>Name of District or Institution</t>
  </si>
  <si>
    <t>State</t>
  </si>
  <si>
    <t xml:space="preserve">Person completing this study </t>
  </si>
  <si>
    <t>Scope of Analysis</t>
  </si>
  <si>
    <t>Overview - Profile</t>
  </si>
  <si>
    <t>TOTAL</t>
  </si>
  <si>
    <t>Calculated field</t>
  </si>
  <si>
    <t>Client Appliances</t>
  </si>
  <si>
    <t>Handheld Devices</t>
  </si>
  <si>
    <t>Shared facilities include places where computers are available for shared use other than dedicated classrooms. Examples include libraries, labs, media centers etc. Computer carts can also be included here.</t>
  </si>
  <si>
    <t>Technology - Servers</t>
  </si>
  <si>
    <t>Annualized Cost for Server Hardware includes all servers listed above. This should represent the cost of the asset utilized in the study year. Also include any hardware upgrades or spare parts (such as memory and storage) purchased in this period.</t>
  </si>
  <si>
    <t>Technology - Network</t>
  </si>
  <si>
    <t>Annualized printer cost</t>
  </si>
  <si>
    <t>Technology - Software</t>
  </si>
  <si>
    <t>Content and Curriculum</t>
  </si>
  <si>
    <t>Educational Admin Applications</t>
  </si>
  <si>
    <t>Technology - External Service Provider</t>
  </si>
  <si>
    <t>Educational Administrative Applications</t>
  </si>
  <si>
    <t>Infrastructure Applications</t>
  </si>
  <si>
    <t>Direct Labor - Technology Staff</t>
  </si>
  <si>
    <t>Job Function</t>
  </si>
  <si>
    <t>Total Annual Cost</t>
  </si>
  <si>
    <t>Totals</t>
  </si>
  <si>
    <t>Direct Labor - Classroom Staff - Teachers</t>
  </si>
  <si>
    <t>Direct Labor - Classroom Staff - Aides</t>
  </si>
  <si>
    <t>Avg Burdened Salary</t>
  </si>
  <si>
    <t>Direct Labor - Non-classroom Staff</t>
  </si>
  <si>
    <t>Direct Labor - Students, Volunteers</t>
  </si>
  <si>
    <t>Direct Labor - Outsourced</t>
  </si>
  <si>
    <t>Outsourced Services Cost</t>
  </si>
  <si>
    <t>Indirect Labor</t>
  </si>
  <si>
    <t>Classroom Aides with part time responsibility for technology support</t>
  </si>
  <si>
    <t>Teachers with part time responsibility for technology support</t>
  </si>
  <si>
    <t>Non-IT and non-teaching staff with responsibility for technology support</t>
  </si>
  <si>
    <t>Cost Type</t>
  </si>
  <si>
    <t>Direct Costs</t>
  </si>
  <si>
    <t>$384.72     </t>
  </si>
  <si>
    <t>$1,241.86     </t>
  </si>
  <si>
    <t>$131.00     </t>
  </si>
  <si>
    <t>$2,012.93     </t>
  </si>
  <si>
    <t>Total Costs</t>
  </si>
  <si>
    <t>$1,004.00     </t>
  </si>
  <si>
    <t>$3,254.79     </t>
  </si>
  <si>
    <t>Total District Cost</t>
  </si>
  <si>
    <t>Case Study Low</t>
  </si>
  <si>
    <t>Case Study High</t>
  </si>
  <si>
    <t>Hardware</t>
  </si>
  <si>
    <t>$176.65     </t>
  </si>
  <si>
    <t>$432.12     </t>
  </si>
  <si>
    <t>Software</t>
  </si>
  <si>
    <t>$6.00     </t>
  </si>
  <si>
    <t>$218.76     </t>
  </si>
  <si>
    <t>Direct Labor</t>
  </si>
  <si>
    <t>$180.60     </t>
  </si>
  <si>
    <t>$818.57     </t>
  </si>
  <si>
    <t>External Application Providers</t>
  </si>
  <si>
    <t>$7.08     </t>
  </si>
  <si>
    <t>$93.00     </t>
  </si>
  <si>
    <t>$1,241.88     </t>
  </si>
  <si>
    <t>Results - Total Costs</t>
  </si>
  <si>
    <t>Metrics</t>
  </si>
  <si>
    <t>2.8     </t>
  </si>
  <si>
    <t>8.5     </t>
  </si>
  <si>
    <t>0.8     </t>
  </si>
  <si>
    <t>2.3     </t>
  </si>
  <si>
    <t>6.6     </t>
  </si>
  <si>
    <t>2.4     </t>
  </si>
  <si>
    <t>4.5     </t>
  </si>
  <si>
    <t>3.2     </t>
  </si>
  <si>
    <t>16.3     </t>
  </si>
  <si>
    <t>21.2     </t>
  </si>
  <si>
    <t>101.0     </t>
  </si>
  <si>
    <t>Results - Asset Metrics</t>
  </si>
  <si>
    <t>Results - Asset Cost Metrics</t>
  </si>
  <si>
    <t>$110.66     </t>
  </si>
  <si>
    <t>$370.00     </t>
  </si>
  <si>
    <t>Server</t>
  </si>
  <si>
    <t>$10.14     </t>
  </si>
  <si>
    <t>$63.00     </t>
  </si>
  <si>
    <t>Network</t>
  </si>
  <si>
    <t>$34.26     </t>
  </si>
  <si>
    <t>Printer</t>
  </si>
  <si>
    <t>$3.65     </t>
  </si>
  <si>
    <t>$27.00     </t>
  </si>
  <si>
    <t>Supplies</t>
  </si>
  <si>
    <t>$1.00     </t>
  </si>
  <si>
    <t>$26.15     </t>
  </si>
  <si>
    <t>$520.41     </t>
  </si>
  <si>
    <t>District Total</t>
  </si>
  <si>
    <t>Results - Direct Labor Cost Metrics</t>
  </si>
  <si>
    <t>Labor Type</t>
  </si>
  <si>
    <t>Operations &amp; Financial Labor</t>
  </si>
  <si>
    <t>$110.83     </t>
  </si>
  <si>
    <t>Professional Dev &amp; Training</t>
  </si>
  <si>
    <t>$5.00     </t>
  </si>
  <si>
    <t>Content and Curriculum Dev &amp; Support</t>
  </si>
  <si>
    <t>$23.00     </t>
  </si>
  <si>
    <t>Total Support Costs</t>
  </si>
  <si>
    <t>$22.00     </t>
  </si>
  <si>
    <t>$879.59     </t>
  </si>
  <si>
    <t>$85.10     </t>
  </si>
  <si>
    <t>$875.90     </t>
  </si>
  <si>
    <t>Total District Cost per Teacher</t>
  </si>
  <si>
    <t>Case Study Low Cost per Teacher</t>
  </si>
  <si>
    <t>Case Study High Cost per Teacher</t>
  </si>
  <si>
    <t>Technology Staff</t>
  </si>
  <si>
    <t>46%         </t>
  </si>
  <si>
    <t>41%         </t>
  </si>
  <si>
    <t>1%         </t>
  </si>
  <si>
    <t>NA         </t>
  </si>
  <si>
    <t>13%         </t>
  </si>
  <si>
    <t>Outsourced</t>
  </si>
  <si>
    <t>District Support Cost Distribution</t>
  </si>
  <si>
    <t>Case Study Cost Distribution</t>
  </si>
  <si>
    <t>Results - Direct Labor Staffing Metrics</t>
  </si>
  <si>
    <t>Clients per Total Staff</t>
  </si>
  <si>
    <t>NA         </t>
  </si>
  <si>
    <t>District Support Staff Distribution</t>
  </si>
  <si>
    <t>Case Study Staff Distribution</t>
  </si>
  <si>
    <t>Case Study Low Clients per Staff</t>
  </si>
  <si>
    <t>Total Direct Costs</t>
  </si>
  <si>
    <t>District</t>
  </si>
  <si>
    <t>Content and Curriculum Development</t>
  </si>
  <si>
    <t>Students &amp; Volunteers</t>
  </si>
  <si>
    <t>Laptop, netbook, Chromebook and Tablet computers.</t>
  </si>
  <si>
    <t>Personal digital assistants and smartphones supported by IT.</t>
  </si>
  <si>
    <t xml:space="preserve">Total number of non-mobile computers </t>
  </si>
  <si>
    <t>Enter Avg. Cost</t>
  </si>
  <si>
    <t xml:space="preserve">Annualized Cost for Client computer Hardware includes desktops, mobile, tablet, handheld devices and appliances. This is the initial cost amortized over the useful life for all client devices still within the useful life or refresh cycle. Also include hardware upgrades. </t>
  </si>
  <si>
    <t>CLICK HERE FOR WORKSHEET CALCULATION.</t>
  </si>
  <si>
    <t>Refresh Cycle (Yrs)</t>
  </si>
  <si>
    <t>Add-on devices separate from devices listed above such as microphones, headsets, separate keyboards, assistive technology</t>
  </si>
  <si>
    <t xml:space="preserve">  Do not include printers here</t>
  </si>
  <si>
    <t>Type 1</t>
  </si>
  <si>
    <t>Type 2</t>
  </si>
  <si>
    <t>Type 3</t>
  </si>
  <si>
    <t>Type 4</t>
  </si>
  <si>
    <t xml:space="preserve">Annualized Cost for Network Hardware includes the cost for all hubs, routers, switches, wireless access points, etc. This should represent the cost of the asset utilized in the study year. </t>
  </si>
  <si>
    <t>Total number of connected Router and switch ports. (A wireless access point uses 1 port)</t>
  </si>
  <si>
    <t>Upgrades, Other Parts (study yr.)</t>
  </si>
  <si>
    <t>Annualized Cost for Network Equipment</t>
  </si>
  <si>
    <t>Routers</t>
  </si>
  <si>
    <t>Switches</t>
  </si>
  <si>
    <t>Access Points</t>
  </si>
  <si>
    <t>Gateway+filter (if not in servers)</t>
  </si>
  <si>
    <t>Other Transmitters &amp; Radios</t>
  </si>
  <si>
    <t>VoIP Devices</t>
  </si>
  <si>
    <t>Other WAN/Internet Equipment</t>
  </si>
  <si>
    <t>Calculated Cell</t>
  </si>
  <si>
    <t>Includes annual expenditures for printer consumables such as toner cartridges, paper and ink.</t>
  </si>
  <si>
    <t>Include costs for all personal (client computer attached) and group (server or network attached) printers and copiers. Apply a depreciation schedule only for assets costing more than $1,000.</t>
  </si>
  <si>
    <t xml:space="preserve">Local server or client based software that provides specific learning content functionality, e.g. history, mathematics. </t>
  </si>
  <si>
    <t>Classroom applications including online content subscriptions and online testing services</t>
  </si>
  <si>
    <t>Non-education specific personal software tools. E.g. E-Mail, personal productivity, Web, digital media software (such as video or photographic editing applications), etc. running on school/district server.</t>
  </si>
  <si>
    <t xml:space="preserve">SIS, accounting and other administrative cloud-based (SaaS) services   </t>
  </si>
  <si>
    <t>Email, ISP and other general Internet, cloud-based services. Don't include outsourced direct labor support services or hardware support services here</t>
  </si>
  <si>
    <t>IT Department staff</t>
  </si>
  <si>
    <t>Average annual  burdened salary of classroom staff - Aides</t>
  </si>
  <si>
    <t>Average annual burdened salary of non-classroom staff who use computers</t>
  </si>
  <si>
    <t>Average annual total district spend per pupil</t>
  </si>
  <si>
    <t>Volunteer and student hours go towards support time at no cost.</t>
  </si>
  <si>
    <t>Includes the entire budget, including expense and capital divided by number of students. Used if you choose to include student cost indirect labor (below)</t>
  </si>
  <si>
    <t>Average Hours Per User</t>
  </si>
  <si>
    <t>Non-classroom Staff</t>
  </si>
  <si>
    <t>Indirect Labor User Survey Input</t>
  </si>
  <si>
    <t>1st Survey</t>
  </si>
  <si>
    <t>2nd Survey</t>
  </si>
  <si>
    <t>etc.--------&gt;</t>
  </si>
  <si>
    <t>1. Maintenance</t>
  </si>
  <si>
    <t>2. Developing Applications</t>
  </si>
  <si>
    <t>3. School devices - assisting others</t>
  </si>
  <si>
    <t>5. Receiving help</t>
  </si>
  <si>
    <t>4. Student/staff devices - assisting others</t>
  </si>
  <si>
    <t>6. Resolve own issues</t>
  </si>
  <si>
    <t>7. Casual Learning</t>
  </si>
  <si>
    <t>8. Downtime</t>
  </si>
  <si>
    <t>9. When device/network is down…</t>
  </si>
  <si>
    <t>10. Formal training</t>
  </si>
  <si>
    <t>Classroom Aide or Assistant</t>
  </si>
  <si>
    <t>Indirect Labor Survey Results</t>
  </si>
  <si>
    <t>Classroom Aide, Assistant</t>
  </si>
  <si>
    <t xml:space="preserve">Hours per month are spent on  own maintenance activities, such as back ups, loading software, and organizing files </t>
  </si>
  <si>
    <t>Hours per month are spent on developing applications for own professional use, incl. scripting, writing macros, updating websites, etc</t>
  </si>
  <si>
    <t>Hours per month receiving help to solve systems, applications, and network issues</t>
  </si>
  <si>
    <t xml:space="preserve">Hours per month attempting to resolve own system and application issues unaided </t>
  </si>
  <si>
    <t>Hours per month on casual learning activities such as reading manuals or using on-line help</t>
  </si>
  <si>
    <t>Hours per month of downtime including service call wait time, network outages, application issues, printer failures, etc.</t>
  </si>
  <si>
    <t>Calculated from above survey input</t>
  </si>
  <si>
    <t>When a computer or network is down what percentage of the time do you do the following? (Responses should add to 100%)</t>
  </si>
  <si>
    <t>Recommendation: use end-user survey and input survey results via the worksheet</t>
  </si>
  <si>
    <t>FTE in Sample | Total FTE | Cost per Hour</t>
  </si>
  <si>
    <t xml:space="preserve">Total Hours for Each User Category </t>
  </si>
  <si>
    <t xml:space="preserve">   9a. Work on other tasks</t>
  </si>
  <si>
    <t xml:space="preserve">   9b.  Wait</t>
  </si>
  <si>
    <t xml:space="preserve">   9c.  Do the same task - manual, work-around</t>
  </si>
  <si>
    <t>Indirect Labor Activities - Calculated costs from the worksheet            Annual indirect labor cost for:</t>
  </si>
  <si>
    <t>Users receiving help to solve systems, applications, and network issues</t>
  </si>
  <si>
    <t xml:space="preserve">Users attempting to resolve own system and application issues unaided </t>
  </si>
  <si>
    <t>User casual learning activities such as reading manuals or using on-line help</t>
  </si>
  <si>
    <t xml:space="preserve">Users' own maintenance activities, such as back ups, loading software, and organizing files </t>
  </si>
  <si>
    <t>no cost</t>
  </si>
  <si>
    <t xml:space="preserve">Total Indirect Labor cost   </t>
  </si>
  <si>
    <t>Total lost productivity cost from 9a-9c Below due to downtime including wait time and manual work-arounds for device issues, network outages, application issues, printer failures, etc.</t>
  </si>
  <si>
    <t xml:space="preserve">   9c.  Do the same task - manual, work-around (50% cost for time lost)</t>
  </si>
  <si>
    <t>Technology - Energy Usage Cost</t>
  </si>
  <si>
    <t>Content and Curriculum Specific Applications</t>
  </si>
  <si>
    <t>Estimated Annual Energy Usage Cost</t>
  </si>
  <si>
    <t>Energy Usage Calculator</t>
  </si>
  <si>
    <t>Qty from Input sheet</t>
  </si>
  <si>
    <t>Wattage when in use or charging</t>
  </si>
  <si>
    <t>Stand-by wattage</t>
  </si>
  <si>
    <t>User Owned Devices</t>
  </si>
  <si>
    <t>Servers</t>
  </si>
  <si>
    <t>CRT Displays</t>
  </si>
  <si>
    <t>LCD Displays</t>
  </si>
  <si>
    <t>Thin Clients</t>
  </si>
  <si>
    <t>Thin clients (VDI) devices which rely on a server for computing</t>
  </si>
  <si>
    <t>Thin Client Devices</t>
  </si>
  <si>
    <t>Storage appliances</t>
  </si>
  <si>
    <t>N/A</t>
  </si>
  <si>
    <t>Datacenter HVAC and power supplies</t>
  </si>
  <si>
    <t>Annual Cost</t>
  </si>
  <si>
    <t>Cost per KwH</t>
  </si>
  <si>
    <t>Annual KwH</t>
  </si>
  <si>
    <t>Network all equipment 24x7x365</t>
  </si>
  <si>
    <t>Desktop personal</t>
  </si>
  <si>
    <t>Group print-copy center</t>
  </si>
  <si>
    <t>Days per year powered on</t>
  </si>
  <si>
    <t>or</t>
  </si>
  <si>
    <t>Printers (enter here or 2 lines below; not both)</t>
  </si>
  <si>
    <t xml:space="preserve">TOTALS   </t>
  </si>
  <si>
    <t>USE THE CoSN ENERGY USAGE CALCULATOR</t>
  </si>
  <si>
    <t>Total Annual Indirect Labor Cost</t>
  </si>
  <si>
    <t>359.3      </t>
  </si>
  <si>
    <t>11,600.0      </t>
  </si>
  <si>
    <t>3,470.9      </t>
  </si>
  <si>
    <t>268.0      </t>
  </si>
  <si>
    <t>86.6      </t>
  </si>
  <si>
    <t>418.0      </t>
  </si>
  <si>
    <t>112.0      </t>
  </si>
  <si>
    <t>62.0      </t>
  </si>
  <si>
    <t>40%      </t>
  </si>
  <si>
    <t>27%      </t>
  </si>
  <si>
    <t>21%      </t>
  </si>
  <si>
    <t>12%      </t>
  </si>
  <si>
    <t>Total cost per student</t>
  </si>
  <si>
    <t>Labor Type                                        (includes outsourced)</t>
  </si>
  <si>
    <t>Total District + User Clients per Staff</t>
  </si>
  <si>
    <t>Total District Owned Clients per Staff</t>
  </si>
  <si>
    <t>Technology - Client Devices</t>
  </si>
  <si>
    <t>Note: Enter number of district-owned devices purchased within current refresh cycle not to exceed 5 years old</t>
  </si>
  <si>
    <t>Estimated number of student, teacher, aide, administrative and guest devices concurrently on network or used regularly for classroom/administrative purposes</t>
  </si>
  <si>
    <t>Total Cost per District Client Device</t>
  </si>
  <si>
    <t>Students per available district-owned client device</t>
  </si>
  <si>
    <t>Teachers per dedicated teacher device</t>
  </si>
  <si>
    <t>Non-Classroom personnel per dedicated client device</t>
  </si>
  <si>
    <t>District-owned client devices per server</t>
  </si>
  <si>
    <t>Client devices</t>
  </si>
  <si>
    <t>Client devices per printer</t>
  </si>
  <si>
    <t>Total Users per total district-owned client device</t>
  </si>
  <si>
    <t>Total Users per district plus user-owned client device</t>
  </si>
  <si>
    <t>Energy use</t>
  </si>
  <si>
    <t>not calculated</t>
  </si>
  <si>
    <t>Total user + district-owned client devices per server</t>
  </si>
  <si>
    <t>Results - Indirect Labor Cost Metrics</t>
  </si>
  <si>
    <t>Formal and Casual Learning</t>
  </si>
  <si>
    <t>Providing Support to Others</t>
  </si>
  <si>
    <t>Total Indirect Labor Cost</t>
  </si>
  <si>
    <t>End User Labor Type                 Total Cost</t>
  </si>
  <si>
    <t>End User Labor Type                Average Cost Per:</t>
  </si>
  <si>
    <t>Own Issues, or Wait for Fix</t>
  </si>
  <si>
    <t>Maintenance and Development</t>
  </si>
  <si>
    <t>Direct Labor Cost by Labor Provider</t>
  </si>
  <si>
    <t>Average Cost per FTE</t>
  </si>
  <si>
    <t>District Avg. Cost per Support Staff</t>
  </si>
  <si>
    <t>The table below is created from user survey data entered above as well as from Input sheet values; Enter your Indirect Labor values above - not here</t>
  </si>
  <si>
    <t>TCO Assessment</t>
  </si>
  <si>
    <t>CoSN Total Cost of Ownership Assessment Tool</t>
  </si>
  <si>
    <t>Worksheets: Used to make life easier to gather and calculate information requested on the Input sheet. The Input sheet will guide you here with a green link, "Click here for worksheet calculation." It is advised that you use the "Worksheets" sheet where instructed in order to preserve the calculations and references.</t>
  </si>
  <si>
    <t>Results: Your TCO assessment results are shown here, complete with useful graphs. This sheet is also formatted for printing.</t>
  </si>
  <si>
    <t>Performing Your TCO Assessment</t>
  </si>
  <si>
    <t xml:space="preserve">Welcome to the CoSN TCO Assessment Tool. </t>
  </si>
  <si>
    <r>
      <rPr>
        <b/>
        <sz val="11"/>
        <color theme="1"/>
        <rFont val="Arial"/>
        <family val="2"/>
      </rPr>
      <t>Indirect Labor</t>
    </r>
    <r>
      <rPr>
        <sz val="11"/>
        <color theme="1"/>
        <rFont val="Arial"/>
        <family val="2"/>
      </rPr>
      <t xml:space="preserve"> (time users spend in training and dealing with technology issues) is best collected from the users via survey. A fillable pdf and Excel spreadsheet are both provided separately from this workbook. If surveyed users have Excel, that would be the preferred tool in that the entire entry column can be copied to the "Workbooks" sheet in this workbook, rather than copying one entry at a time. Of course you may instead choose to use your own survey tool. Be sure to get surveys out early in the process. Should you choose to provide your own estimates, fill in just column C in "Worksheets" as an average user for each user type.</t>
    </r>
  </si>
  <si>
    <r>
      <t xml:space="preserve">Worksheet cells not designed for input are </t>
    </r>
    <r>
      <rPr>
        <b/>
        <sz val="11"/>
        <color theme="1"/>
        <rFont val="Arial"/>
        <family val="2"/>
      </rPr>
      <t>protected</t>
    </r>
    <r>
      <rPr>
        <sz val="11"/>
        <color theme="1"/>
        <rFont val="Arial"/>
        <family val="2"/>
      </rPr>
      <t xml:space="preserve"> to avoid inadvertent entry and make movement between input fields easier. If you want to live dangerously and change protected fields, unprotect the sheet; there is no protection password.</t>
    </r>
  </si>
  <si>
    <t>Input: This is your primary sheet for gathering and inputting information required for the TCO assessment. The TCO categories captured and analyzed are Technology (equipment, software, cloud services), Direct Labor (those assigned to provide development and support), and Indirect Labor (time users spend in training and dealing with technology issues).</t>
  </si>
  <si>
    <r>
      <t xml:space="preserve">TCO is </t>
    </r>
    <r>
      <rPr>
        <b/>
        <sz val="11"/>
        <color theme="1"/>
        <rFont val="Arial"/>
        <family val="2"/>
      </rPr>
      <t>NOT an exact science</t>
    </r>
    <r>
      <rPr>
        <sz val="11"/>
        <color theme="1"/>
        <rFont val="Arial"/>
        <family val="2"/>
      </rPr>
      <t>. Many of the input entries are best estimates. This being the case, it doesn't make sense spending many hours determining the exact value of any one entry when a close estimate is available. Don't get bogged down.</t>
    </r>
  </si>
  <si>
    <t>TCO is a formalized methodology to help you to better understand all of the costs of  implementing and maintaining networks of computers and other devices. This workbook contains the following sheets:</t>
  </si>
  <si>
    <r>
      <t xml:space="preserve">High and low </t>
    </r>
    <r>
      <rPr>
        <b/>
        <sz val="11"/>
        <color theme="1"/>
        <rFont val="Arial"/>
        <family val="2"/>
      </rPr>
      <t>case study results</t>
    </r>
    <r>
      <rPr>
        <sz val="11"/>
        <color theme="1"/>
        <rFont val="Arial"/>
        <family val="2"/>
      </rPr>
      <t xml:space="preserve"> (from 8 early CoSN TCO case studies) provide a means of pointing out a reasonable range of per-computer costs and other statistics. Keep in mind, however, that these case studies (available on the CoSN TCO website) are over 10 years old. Another more current method of comparison with other K-12 institutions is through the use of Key Performance Indicators (KPIs). See the CoSN website for more information.</t>
    </r>
  </si>
  <si>
    <r>
      <t>"Input" and "Worksheets"</t>
    </r>
    <r>
      <rPr>
        <b/>
        <sz val="11"/>
        <color theme="1"/>
        <rFont val="Arial"/>
        <family val="2"/>
      </rPr>
      <t xml:space="preserve"> cells are color coded</t>
    </r>
    <r>
      <rPr>
        <sz val="11"/>
        <color theme="1"/>
        <rFont val="Arial"/>
        <family val="2"/>
      </rPr>
      <t xml:space="preserve"> to help you: light blue cells are for your input, yellow is calculated and green on the "Input" sheet is a link taking you to the "Worksheets" entry area for that input field.</t>
    </r>
  </si>
  <si>
    <t>This includes printer, copiers, fax and multifunction equipment</t>
  </si>
  <si>
    <t>Users developing applications for own professional use, incl. scripting, writing macros, updating websites, etc.</t>
  </si>
  <si>
    <t>Describe: District wide, school, classroom vs. admin, etc.</t>
  </si>
  <si>
    <t>Hrs. active or  charging per day</t>
  </si>
  <si>
    <t>Hrs. stand-by or not plugged in per day</t>
  </si>
  <si>
    <t>Case Study High Clients per Staff</t>
  </si>
  <si>
    <t>Number of Schools or Buildings</t>
  </si>
  <si>
    <t>Staff such as business office personnel, superintendents, guidance counselors, technology support, and purchasing, and transportation personnel etc. Also includes special education service providers such as psychologists, physical therapists, occupational therapists etc.  Some of these personnel may be located within school buildings.  Only include those who use computer equipment. Do not include school district employees who may not be users (e.g. Janitors, Groundskeeper, etc.)</t>
  </si>
  <si>
    <t xml:space="preserve">Prepared by:  
Timeframe:  </t>
  </si>
  <si>
    <t>Enter QUANTITY ofdistrict-owned desktop and mobile devices by location (do not include Client Appliances)</t>
  </si>
  <si>
    <t>Needs to equal total in row 31 above (100%)</t>
  </si>
  <si>
    <t>Includes maintenance contracts and outsourced user and network support; do not include ISP or SaaS services here</t>
  </si>
  <si>
    <t>Technology - Printers &amp; Classroom Tech.</t>
  </si>
  <si>
    <t>Number of Classroom Technology Devices</t>
  </si>
  <si>
    <t>Annualized Classroom Tech Device Cost</t>
  </si>
  <si>
    <t>Total cost of these classroom devices amortized over life not to exceed 5 years</t>
  </si>
  <si>
    <t>Includes projectors, electronic whiteboards and other dedicated classroom devices; do not include user computing devices entered above</t>
  </si>
  <si>
    <t>Projectors, electroninc whiteboards, etc.</t>
  </si>
  <si>
    <t>Estimated annual power utility cost for personal computers, user devices, servers, network and printers, based on quantities entered on this sheet. Use the worksheets calculator or CoSN's Green Computing Energy Usage Calculator if you wish to refine this estimate.</t>
  </si>
  <si>
    <r>
      <rPr>
        <b/>
        <sz val="11"/>
        <color theme="1"/>
        <rFont val="Arial"/>
        <family val="2"/>
      </rPr>
      <t>School/district devices</t>
    </r>
    <r>
      <rPr>
        <sz val="11"/>
        <color theme="1"/>
        <rFont val="Arial"/>
        <family val="2"/>
      </rPr>
      <t>: Users assisting others to solve their device, systems, applications, and network issues</t>
    </r>
  </si>
  <si>
    <r>
      <rPr>
        <b/>
        <sz val="11"/>
        <color theme="1"/>
        <rFont val="Arial"/>
        <family val="2"/>
      </rPr>
      <t>User owned devices</t>
    </r>
    <r>
      <rPr>
        <sz val="11"/>
        <color theme="1"/>
        <rFont val="Arial"/>
        <family val="2"/>
      </rPr>
      <t>: Users assisting others to solve their device, systems, applications, and network issues</t>
    </r>
  </si>
  <si>
    <r>
      <rPr>
        <b/>
        <sz val="11"/>
        <color theme="1"/>
        <rFont val="Arial"/>
        <family val="2"/>
      </rPr>
      <t>Annual</t>
    </r>
    <r>
      <rPr>
        <sz val="11"/>
        <color theme="1"/>
        <rFont val="Arial"/>
        <family val="2"/>
      </rPr>
      <t xml:space="preserve"> hours of formal (classroom) and informal (video based, computer based etc.) training on applications, etc.</t>
    </r>
  </si>
  <si>
    <r>
      <t>Number</t>
    </r>
    <r>
      <rPr>
        <sz val="10"/>
        <color theme="1"/>
        <rFont val="Arial"/>
        <family val="2"/>
      </rPr>
      <t xml:space="preserve"> (from Input sheet)</t>
    </r>
  </si>
  <si>
    <r>
      <t>Number</t>
    </r>
    <r>
      <rPr>
        <sz val="10"/>
        <color theme="1"/>
        <rFont val="Arial"/>
        <family val="2"/>
      </rPr>
      <t xml:space="preserve"> </t>
    </r>
  </si>
  <si>
    <r>
      <rPr>
        <b/>
        <sz val="11"/>
        <color theme="1"/>
        <rFont val="Arial"/>
        <family val="2"/>
      </rPr>
      <t>School/district devices</t>
    </r>
    <r>
      <rPr>
        <sz val="11"/>
        <color theme="1"/>
        <rFont val="Arial"/>
        <family val="2"/>
      </rPr>
      <t>: Hours per month assisting others to solve their device, systems, applications, and network issues</t>
    </r>
  </si>
  <si>
    <r>
      <rPr>
        <b/>
        <sz val="11"/>
        <color theme="1"/>
        <rFont val="Arial"/>
        <family val="2"/>
      </rPr>
      <t>User owned devices</t>
    </r>
    <r>
      <rPr>
        <sz val="11"/>
        <color theme="1"/>
        <rFont val="Arial"/>
        <family val="2"/>
      </rPr>
      <t>: Hours per month assisting others to solve their device, systems, applications, and network issues</t>
    </r>
  </si>
  <si>
    <t xml:space="preserve">CoSN TCO Tool Input Sheet </t>
  </si>
  <si>
    <t>Input fields are blue</t>
  </si>
  <si>
    <t>Calculated fields are yellow</t>
  </si>
  <si>
    <t>Classroom teachers, and special area teachers such as physical education, music, and other classroom professionals such as special education, advisors, etc.</t>
  </si>
  <si>
    <t>Average annual burdened salary of classroom staff - Teachers, advisors, etc.</t>
  </si>
  <si>
    <t>Teacher, Classroom Professional</t>
  </si>
  <si>
    <t>Teacher, Advisor, etc.</t>
  </si>
  <si>
    <t>External Input</t>
  </si>
  <si>
    <t>Optional</t>
  </si>
  <si>
    <r>
      <rPr>
        <b/>
        <sz val="11"/>
        <color theme="1"/>
        <rFont val="Arial"/>
        <family val="2"/>
      </rPr>
      <t>Total</t>
    </r>
    <r>
      <rPr>
        <sz val="11"/>
        <color theme="1"/>
        <rFont val="Arial"/>
        <family val="2"/>
      </rPr>
      <t xml:space="preserve"> (number from Input sheet)</t>
    </r>
  </si>
  <si>
    <t xml:space="preserve">  9a. Work on other tasks - fraction</t>
  </si>
  <si>
    <t xml:space="preserve">  9b. Wait - fraction</t>
  </si>
  <si>
    <t xml:space="preserve">  9c. Manual, work-around - fraction</t>
  </si>
  <si>
    <t xml:space="preserve">  9b. Wait -fraction</t>
  </si>
  <si>
    <t>Classroom Tech.</t>
  </si>
  <si>
    <r>
      <t xml:space="preserve">Avg. Net Cost Each </t>
    </r>
    <r>
      <rPr>
        <sz val="10"/>
        <color theme="1"/>
        <rFont val="Arial"/>
        <family val="2"/>
      </rPr>
      <t>(after E-Rate)</t>
    </r>
  </si>
  <si>
    <r>
      <t xml:space="preserve">Input Cell
</t>
    </r>
    <r>
      <rPr>
        <sz val="10"/>
        <color theme="1"/>
        <rFont val="Arial"/>
        <family val="2"/>
      </rPr>
      <t>(chg defaults)</t>
    </r>
  </si>
  <si>
    <t xml:space="preserve">           optionally override this calculated entry</t>
  </si>
  <si>
    <t xml:space="preserve">Operations and Financial </t>
  </si>
  <si>
    <t>Indirect Labor (time users spend in training and dealing with technology issues) is best collected from the users via survey. A fillable pdf and Excel spreadsheet are both provided separately from this workbook. If surveyed users have Excel, entire input column can be copied and pasted where specified in the "Worksheets" tab.</t>
  </si>
  <si>
    <t>Copy user survey results (column C if using the CoSN user survey spreadsheet) and paste in columns here, starting in column C, according to job category (Student, Teacher, Aide, Non-classroom).  Note: If you choose not to survey users, enter your best guess for the average user in column C for each task within each labor category. Excel Survey can be found HERE; fillable pdf Survey can be found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</si>
</sst>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8" formatCode="&quot;$&quot;#,##0.00_);[Red]\(&quot;$&quot;#,##0.00\)"/>
    <numFmt numFmtId="44" formatCode="_(&quot;$&quot;* #,##0.00_);_(&quot;$&quot;* \(#,##0.00\);_(&quot;$&quot;* &quot;-&quot;??_);_(@_)"/>
    <numFmt numFmtId="164" formatCode="&quot;$&quot;#,##0"/>
    <numFmt numFmtId="165" formatCode="0.0"/>
    <numFmt numFmtId="166" formatCode="&quot;$&quot;#,##0.00"/>
    <numFmt numFmtId="167" formatCode="#,##0.0"/>
  </numFmts>
  <fonts count="37"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b/>
      <sz val="10"/>
      <color theme="1"/>
      <name val="Arial"/>
      <family val="2"/>
    </font>
    <font>
      <sz val="11"/>
      <color rgb="FF9C6500"/>
      <name val="Calibri"/>
      <family val="2"/>
      <scheme val="minor"/>
    </font>
    <font>
      <b/>
      <sz val="11"/>
      <color theme="0"/>
      <name val="Arial"/>
      <family val="2"/>
    </font>
    <font>
      <b/>
      <sz val="11"/>
      <color rgb="FF3F3F3F"/>
      <name val="Arial"/>
      <family val="2"/>
    </font>
    <font>
      <b/>
      <sz val="11"/>
      <name val="Arial"/>
      <family val="2"/>
    </font>
    <font>
      <b/>
      <sz val="14"/>
      <color theme="1"/>
      <name val="Arial"/>
      <family val="2"/>
    </font>
    <font>
      <sz val="11"/>
      <color rgb="FF9C6500"/>
      <name val="Arial"/>
      <family val="2"/>
    </font>
    <font>
      <b/>
      <sz val="12"/>
      <color theme="1"/>
      <name val="Calibri"/>
      <family val="2"/>
      <scheme val="minor"/>
    </font>
    <font>
      <u/>
      <sz val="11"/>
      <color theme="10"/>
      <name val="Calibri"/>
      <family val="2"/>
      <scheme val="minor"/>
    </font>
    <font>
      <sz val="11"/>
      <color rgb="FF006100"/>
      <name val="Calibri"/>
      <family val="2"/>
      <scheme val="minor"/>
    </font>
    <font>
      <b/>
      <sz val="9"/>
      <color indexed="81"/>
      <name val="Tahoma"/>
      <family val="2"/>
    </font>
    <font>
      <sz val="9"/>
      <color indexed="81"/>
      <name val="Tahoma"/>
      <family val="2"/>
    </font>
    <font>
      <b/>
      <sz val="12"/>
      <color theme="1"/>
      <name val="Arial"/>
      <family val="2"/>
    </font>
    <font>
      <sz val="14"/>
      <color rgb="FF9C6500"/>
      <name val="Arial"/>
      <family val="2"/>
    </font>
    <font>
      <u/>
      <sz val="11"/>
      <color theme="1"/>
      <name val="Arial"/>
      <family val="2"/>
    </font>
    <font>
      <b/>
      <sz val="14"/>
      <name val="Arial"/>
      <family val="2"/>
    </font>
    <font>
      <sz val="12"/>
      <color theme="1"/>
      <name val="Arial"/>
      <family val="2"/>
    </font>
    <font>
      <sz val="14"/>
      <color theme="1"/>
      <name val="Arial"/>
      <family val="2"/>
    </font>
    <font>
      <sz val="16"/>
      <color theme="1"/>
      <name val="Arial"/>
      <family val="2"/>
    </font>
    <font>
      <sz val="18"/>
      <color theme="0"/>
      <name val="Arial"/>
      <family val="2"/>
    </font>
    <font>
      <sz val="18"/>
      <color theme="1"/>
      <name val="Arial"/>
      <family val="2"/>
    </font>
    <font>
      <sz val="14"/>
      <color theme="0"/>
      <name val="Arial"/>
      <family val="2"/>
    </font>
    <font>
      <sz val="11"/>
      <color rgb="FF006100"/>
      <name val="Arial"/>
      <family val="2"/>
    </font>
    <font>
      <b/>
      <i/>
      <sz val="11"/>
      <color theme="1"/>
      <name val="Arial"/>
      <family val="2"/>
    </font>
    <font>
      <b/>
      <sz val="18"/>
      <color theme="0"/>
      <name val="Arial"/>
      <family val="2"/>
    </font>
    <font>
      <b/>
      <sz val="14"/>
      <color theme="0"/>
      <name val="Arial"/>
      <family val="2"/>
    </font>
    <font>
      <b/>
      <u/>
      <sz val="11"/>
      <color theme="10"/>
      <name val="Arial"/>
      <family val="2"/>
    </font>
    <font>
      <u/>
      <sz val="11"/>
      <color theme="10"/>
      <name val="Arial"/>
      <family val="2"/>
    </font>
    <font>
      <u/>
      <sz val="11"/>
      <color theme="4" tint="-0.249977111117893"/>
      <name val="Arial"/>
      <family val="2"/>
    </font>
  </fonts>
  <fills count="27">
    <fill>
      <patternFill patternType="none"/>
    </fill>
    <fill>
      <patternFill patternType="gray125"/>
    </fill>
    <fill>
      <patternFill patternType="solid">
        <fgColor rgb="FFF2F2F2"/>
      </patternFill>
    </fill>
    <fill>
      <patternFill patternType="solid">
        <fgColor rgb="FFA5A5A5"/>
      </patternFill>
    </fill>
    <fill>
      <patternFill patternType="solid">
        <fgColor theme="4" tint="0.79998168889431442"/>
        <bgColor indexed="65"/>
      </patternFill>
    </fill>
    <fill>
      <patternFill patternType="solid">
        <fgColor rgb="FFFFFF99"/>
        <bgColor indexed="64"/>
      </patternFill>
    </fill>
    <fill>
      <patternFill patternType="solid">
        <fgColor rgb="FFFFEB9C"/>
      </patternFill>
    </fill>
    <fill>
      <patternFill patternType="solid">
        <fgColor rgb="FFFFFFCC"/>
      </patternFill>
    </fill>
    <fill>
      <patternFill patternType="solid">
        <fgColor theme="6" tint="0.79998168889431442"/>
        <bgColor indexed="65"/>
      </patternFill>
    </fill>
    <fill>
      <patternFill patternType="solid">
        <fgColor rgb="FF002060"/>
        <bgColor indexed="64"/>
      </patternFill>
    </fill>
    <fill>
      <patternFill patternType="solid">
        <fgColor theme="2"/>
        <bgColor indexed="64"/>
      </patternFill>
    </fill>
    <fill>
      <patternFill patternType="solid">
        <fgColor rgb="FFC6EFCE"/>
      </patternFill>
    </fill>
    <fill>
      <patternFill patternType="solid">
        <fgColor theme="8" tint="0.79998168889431442"/>
        <bgColor indexed="65"/>
      </patternFill>
    </fill>
    <fill>
      <patternFill patternType="solid">
        <fgColor theme="1"/>
        <bgColor indexed="64"/>
      </patternFill>
    </fill>
    <fill>
      <patternFill patternType="solid">
        <fgColor theme="0"/>
        <bgColor indexed="64"/>
      </patternFill>
    </fill>
    <fill>
      <patternFill patternType="solid">
        <fgColor rgb="FFFCFFEB"/>
        <bgColor indexed="64"/>
      </patternFill>
    </fill>
    <fill>
      <patternFill patternType="solid">
        <fgColor rgb="FFF5F9FD"/>
        <bgColor indexed="64"/>
      </patternFill>
    </fill>
    <fill>
      <patternFill patternType="solid">
        <fgColor theme="6"/>
        <bgColor indexed="64"/>
      </patternFill>
    </fill>
    <fill>
      <patternFill patternType="solid">
        <fgColor rgb="FF04456C"/>
        <bgColor indexed="64"/>
      </patternFill>
    </fill>
    <fill>
      <patternFill patternType="solid">
        <fgColor theme="0" tint="-0.34998626667073579"/>
        <bgColor indexed="64"/>
      </patternFill>
    </fill>
    <fill>
      <gradientFill degree="270">
        <stop position="0">
          <color theme="0"/>
        </stop>
        <stop position="1">
          <color rgb="FFBFCCDE"/>
        </stop>
      </gradientFill>
    </fill>
    <fill>
      <gradientFill degree="90">
        <stop position="0">
          <color theme="0"/>
        </stop>
        <stop position="1">
          <color rgb="FFBFCCDE"/>
        </stop>
      </gradientFill>
    </fill>
    <fill>
      <gradientFill degree="180">
        <stop position="0">
          <color theme="0"/>
        </stop>
        <stop position="1">
          <color rgb="FFBFCCDE"/>
        </stop>
      </gradientFill>
    </fill>
    <fill>
      <gradientFill degree="180">
        <stop position="0">
          <color rgb="FFE3E9F1"/>
        </stop>
        <stop position="1">
          <color rgb="FFBFCCDE"/>
        </stop>
      </gradientFill>
    </fill>
    <fill>
      <gradientFill>
        <stop position="0">
          <color rgb="FFE3E9F1"/>
        </stop>
        <stop position="1">
          <color rgb="FFFFFFFF"/>
        </stop>
      </gradientFill>
    </fill>
    <fill>
      <patternFill patternType="solid">
        <fgColor rgb="FFBFCCDE"/>
        <bgColor indexed="64"/>
      </patternFill>
    </fill>
    <fill>
      <patternFill patternType="solid">
        <fgColor theme="2" tint="-0.24994659260841701"/>
        <bgColor indexed="64"/>
      </patternFill>
    </fill>
  </fills>
  <borders count="1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auto="1"/>
      </left>
      <right style="thin">
        <color auto="1"/>
      </right>
      <top style="thin">
        <color auto="1"/>
      </top>
      <bottom/>
      <diagonal/>
    </border>
    <border>
      <left style="thin">
        <color auto="1"/>
      </left>
      <right/>
      <top style="thin">
        <color auto="1"/>
      </top>
      <bottom style="double">
        <color rgb="FF3F3F3F"/>
      </bottom>
      <diagonal/>
    </border>
    <border>
      <left/>
      <right/>
      <top style="thin">
        <color auto="1"/>
      </top>
      <bottom style="double">
        <color rgb="FF3F3F3F"/>
      </bottom>
      <diagonal/>
    </border>
    <border>
      <left/>
      <right style="thin">
        <color auto="1"/>
      </right>
      <top style="thin">
        <color auto="1"/>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rgb="FF3F3F3F"/>
      </bottom>
      <diagonal/>
    </border>
    <border>
      <left style="thin">
        <color indexed="64"/>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auto="1"/>
      </left>
      <right style="thin">
        <color auto="1"/>
      </right>
      <top style="thin">
        <color auto="1"/>
      </top>
      <bottom style="thick">
        <color auto="1"/>
      </bottom>
      <diagonal/>
    </border>
    <border>
      <left style="medium">
        <color auto="1"/>
      </left>
      <right/>
      <top style="thick">
        <color auto="1"/>
      </top>
      <bottom/>
      <diagonal/>
    </border>
    <border>
      <left/>
      <right/>
      <top style="thick">
        <color auto="1"/>
      </top>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style="medium">
        <color auto="1"/>
      </left>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top style="thick">
        <color auto="1"/>
      </top>
      <bottom style="thin">
        <color auto="1"/>
      </bottom>
      <diagonal/>
    </border>
    <border>
      <left style="thin">
        <color theme="0"/>
      </left>
      <right style="thin">
        <color auto="1"/>
      </right>
      <top style="thick">
        <color auto="1"/>
      </top>
      <bottom style="thin">
        <color auto="1"/>
      </bottom>
      <diagonal/>
    </border>
    <border>
      <left style="thin">
        <color auto="1"/>
      </left>
      <right style="thin">
        <color theme="0"/>
      </right>
      <top style="thick">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auto="1"/>
      </left>
      <right/>
      <top style="thick">
        <color auto="1"/>
      </top>
      <bottom style="thin">
        <color auto="1"/>
      </bottom>
      <diagonal/>
    </border>
    <border>
      <left style="thick">
        <color theme="0"/>
      </left>
      <right style="thin">
        <color auto="1"/>
      </right>
      <top style="thin">
        <color auto="1"/>
      </top>
      <bottom style="thin">
        <color auto="1"/>
      </bottom>
      <diagonal/>
    </border>
    <border>
      <left style="thick">
        <color theme="0"/>
      </left>
      <right/>
      <top style="thick">
        <color auto="1"/>
      </top>
      <bottom style="thin">
        <color auto="1"/>
      </bottom>
      <diagonal/>
    </border>
    <border>
      <left/>
      <right style="thick">
        <color auto="1"/>
      </right>
      <top style="thick">
        <color auto="1"/>
      </top>
      <bottom style="thin">
        <color auto="1"/>
      </bottom>
      <diagonal/>
    </border>
    <border>
      <left style="double">
        <color rgb="FF3F3F3F"/>
      </left>
      <right style="thin">
        <color auto="1"/>
      </right>
      <top style="thin">
        <color auto="1"/>
      </top>
      <bottom style="thin">
        <color auto="1"/>
      </bottom>
      <diagonal/>
    </border>
    <border>
      <left/>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medium">
        <color auto="1"/>
      </left>
      <right style="thin">
        <color auto="1"/>
      </right>
      <top/>
      <bottom style="thin">
        <color auto="1"/>
      </bottom>
      <diagonal/>
    </border>
    <border>
      <left style="thick">
        <color indexed="64"/>
      </left>
      <right/>
      <top style="medium">
        <color indexed="64"/>
      </top>
      <bottom style="thick">
        <color indexed="64"/>
      </bottom>
      <diagonal/>
    </border>
    <border>
      <left style="medium">
        <color auto="1"/>
      </left>
      <right/>
      <top style="medium">
        <color auto="1"/>
      </top>
      <bottom/>
      <diagonal/>
    </border>
    <border>
      <left/>
      <right/>
      <top style="medium">
        <color auto="1"/>
      </top>
      <bottom/>
      <diagonal/>
    </border>
    <border>
      <left style="medium">
        <color auto="1"/>
      </left>
      <right/>
      <top/>
      <bottom style="thin">
        <color auto="1"/>
      </bottom>
      <diagonal/>
    </border>
    <border>
      <left/>
      <right style="thin">
        <color rgb="FF3F3F3F"/>
      </right>
      <top/>
      <bottom/>
      <diagonal/>
    </border>
    <border>
      <left style="thin">
        <color rgb="FF3F3F3F"/>
      </left>
      <right style="thin">
        <color auto="1"/>
      </right>
      <top style="thin">
        <color auto="1"/>
      </top>
      <bottom style="thin">
        <color rgb="FF3F3F3F"/>
      </bottom>
      <diagonal/>
    </border>
    <border>
      <left/>
      <right style="thin">
        <color auto="1"/>
      </right>
      <top/>
      <bottom/>
      <diagonal/>
    </border>
    <border>
      <left style="thin">
        <color rgb="FF3F3F3F"/>
      </left>
      <right/>
      <top style="thin">
        <color auto="1"/>
      </top>
      <bottom/>
      <diagonal/>
    </border>
    <border>
      <left style="thin">
        <color rgb="FF3F3F3F"/>
      </left>
      <right/>
      <top/>
      <bottom style="thin">
        <color rgb="FF3F3F3F"/>
      </bottom>
      <diagonal/>
    </border>
    <border>
      <left/>
      <right/>
      <top/>
      <bottom style="thin">
        <color rgb="FF3F3F3F"/>
      </bottom>
      <diagonal/>
    </border>
    <border>
      <left/>
      <right style="thin">
        <color auto="1"/>
      </right>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auto="1"/>
      </right>
      <top style="thin">
        <color rgb="FF3F3F3F"/>
      </top>
      <bottom style="thin">
        <color rgb="FF3F3F3F"/>
      </bottom>
      <diagonal/>
    </border>
    <border>
      <left style="thin">
        <color auto="1"/>
      </left>
      <right style="medium">
        <color indexed="64"/>
      </right>
      <top style="thin">
        <color auto="1"/>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rgb="FF3F3F3F"/>
      </left>
      <right style="medium">
        <color rgb="FF3F3F3F"/>
      </right>
      <top style="thin">
        <color rgb="FF3F3F3F"/>
      </top>
      <bottom style="thin">
        <color rgb="FF3F3F3F"/>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top style="thin">
        <color auto="1"/>
      </top>
      <bottom/>
      <diagonal/>
    </border>
    <border>
      <left style="double">
        <color rgb="FF3F3F3F"/>
      </left>
      <right/>
      <top style="double">
        <color rgb="FF3F3F3F"/>
      </top>
      <bottom/>
      <diagonal/>
    </border>
    <border>
      <left/>
      <right/>
      <top style="double">
        <color rgb="FF3F3F3F"/>
      </top>
      <bottom/>
      <diagonal/>
    </border>
    <border>
      <left/>
      <right style="double">
        <color rgb="FF3F3F3F"/>
      </right>
      <top style="double">
        <color rgb="FF3F3F3F"/>
      </top>
      <bottom/>
      <diagonal/>
    </border>
    <border>
      <left style="double">
        <color rgb="FF3F3F3F"/>
      </left>
      <right/>
      <top/>
      <bottom style="thin">
        <color auto="1"/>
      </bottom>
      <diagonal/>
    </border>
    <border>
      <left style="thin">
        <color rgb="FFB2B2B2"/>
      </left>
      <right/>
      <top style="thin">
        <color rgb="FFB2B2B2"/>
      </top>
      <bottom style="thin">
        <color auto="1"/>
      </bottom>
      <diagonal/>
    </border>
    <border>
      <left/>
      <right/>
      <top style="thin">
        <color rgb="FFB2B2B2"/>
      </top>
      <bottom style="thin">
        <color auto="1"/>
      </bottom>
      <diagonal/>
    </border>
    <border>
      <left/>
      <right style="thin">
        <color rgb="FFB2B2B2"/>
      </right>
      <top style="thin">
        <color rgb="FFB2B2B2"/>
      </top>
      <bottom style="thin">
        <color auto="1"/>
      </bottom>
      <diagonal/>
    </border>
    <border>
      <left style="thin">
        <color rgb="FF3F3F3F"/>
      </left>
      <right/>
      <top style="thin">
        <color rgb="FF3F3F3F"/>
      </top>
      <bottom style="thin">
        <color auto="1"/>
      </bottom>
      <diagonal/>
    </border>
    <border>
      <left/>
      <right/>
      <top style="thin">
        <color rgb="FF3F3F3F"/>
      </top>
      <bottom style="thin">
        <color auto="1"/>
      </bottom>
      <diagonal/>
    </border>
    <border>
      <left/>
      <right style="thin">
        <color auto="1"/>
      </right>
      <top style="thin">
        <color rgb="FF3F3F3F"/>
      </top>
      <bottom style="thin">
        <color auto="1"/>
      </bottom>
      <diagonal/>
    </border>
    <border>
      <left/>
      <right/>
      <top style="thick">
        <color rgb="FF04456C"/>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rgb="FF04456C"/>
      </right>
      <top style="thick">
        <color rgb="FF04456C"/>
      </top>
      <bottom/>
      <diagonal/>
    </border>
    <border>
      <left/>
      <right style="medium">
        <color auto="1"/>
      </right>
      <top style="medium">
        <color auto="1"/>
      </top>
      <bottom style="thick">
        <color rgb="FF04456C"/>
      </bottom>
      <diagonal/>
    </border>
    <border>
      <left/>
      <right/>
      <top style="medium">
        <color auto="1"/>
      </top>
      <bottom style="thick">
        <color rgb="FF04456C"/>
      </bottom>
      <diagonal/>
    </border>
    <border>
      <left style="medium">
        <color rgb="FF04456C"/>
      </left>
      <right/>
      <top/>
      <bottom/>
      <diagonal/>
    </border>
    <border>
      <left/>
      <right style="medium">
        <color rgb="FF04456C"/>
      </right>
      <top/>
      <bottom/>
      <diagonal/>
    </border>
    <border>
      <left style="medium">
        <color rgb="FF04456C"/>
      </left>
      <right style="thin">
        <color auto="1"/>
      </right>
      <top/>
      <bottom style="thin">
        <color auto="1"/>
      </bottom>
      <diagonal/>
    </border>
    <border>
      <left style="medium">
        <color rgb="FF04456C"/>
      </left>
      <right style="thin">
        <color auto="1"/>
      </right>
      <top style="thin">
        <color auto="1"/>
      </top>
      <bottom style="thin">
        <color auto="1"/>
      </bottom>
      <diagonal/>
    </border>
    <border>
      <left style="medium">
        <color rgb="FF04456C"/>
      </left>
      <right style="thin">
        <color auto="1"/>
      </right>
      <top style="thin">
        <color auto="1"/>
      </top>
      <bottom/>
      <diagonal/>
    </border>
    <border>
      <left style="medium">
        <color rgb="FF04456C"/>
      </left>
      <right/>
      <top/>
      <bottom style="thin">
        <color auto="1"/>
      </bottom>
      <diagonal/>
    </border>
    <border>
      <left style="medium">
        <color rgb="FF04456C"/>
      </left>
      <right style="thin">
        <color auto="1"/>
      </right>
      <top style="thin">
        <color auto="1"/>
      </top>
      <bottom style="medium">
        <color rgb="FF04456C"/>
      </bottom>
      <diagonal/>
    </border>
    <border>
      <left style="thin">
        <color auto="1"/>
      </left>
      <right style="thin">
        <color auto="1"/>
      </right>
      <top style="thin">
        <color auto="1"/>
      </top>
      <bottom style="medium">
        <color rgb="FF04456C"/>
      </bottom>
      <diagonal/>
    </border>
    <border>
      <left style="thin">
        <color auto="1"/>
      </left>
      <right/>
      <top style="thin">
        <color auto="1"/>
      </top>
      <bottom style="medium">
        <color rgb="FF04456C"/>
      </bottom>
      <diagonal/>
    </border>
    <border>
      <left/>
      <right/>
      <top/>
      <bottom style="medium">
        <color rgb="FF04456C"/>
      </bottom>
      <diagonal/>
    </border>
    <border>
      <left/>
      <right style="medium">
        <color rgb="FF04456C"/>
      </right>
      <top/>
      <bottom style="medium">
        <color rgb="FF04456C"/>
      </bottom>
      <diagonal/>
    </border>
    <border>
      <left style="medium">
        <color rgb="FF04456C"/>
      </left>
      <right/>
      <top style="medium">
        <color rgb="FF04456C"/>
      </top>
      <bottom/>
      <diagonal/>
    </border>
    <border>
      <left/>
      <right/>
      <top style="medium">
        <color rgb="FF04456C"/>
      </top>
      <bottom/>
      <diagonal/>
    </border>
    <border>
      <left/>
      <right style="medium">
        <color rgb="FF04456C"/>
      </right>
      <top style="medium">
        <color rgb="FF04456C"/>
      </top>
      <bottom/>
      <diagonal/>
    </border>
    <border>
      <left/>
      <right style="medium">
        <color rgb="FF04456C"/>
      </right>
      <top/>
      <bottom style="thin">
        <color auto="1"/>
      </bottom>
      <diagonal/>
    </border>
    <border>
      <left style="medium">
        <color rgb="FF04456C"/>
      </left>
      <right/>
      <top style="thin">
        <color auto="1"/>
      </top>
      <bottom style="thin">
        <color auto="1"/>
      </bottom>
      <diagonal/>
    </border>
    <border>
      <left style="thin">
        <color auto="1"/>
      </left>
      <right style="medium">
        <color rgb="FF04456C"/>
      </right>
      <top/>
      <bottom/>
      <diagonal/>
    </border>
    <border>
      <left style="medium">
        <color rgb="FF04456C"/>
      </left>
      <right/>
      <top/>
      <bottom style="medium">
        <color rgb="FF04456C"/>
      </bottom>
      <diagonal/>
    </border>
  </borders>
  <cellStyleXfs count="13">
    <xf numFmtId="0" fontId="0" fillId="0" borderId="0"/>
    <xf numFmtId="0" fontId="2" fillId="2" borderId="2" applyNumberFormat="0" applyAlignment="0" applyProtection="0"/>
    <xf numFmtId="0" fontId="3" fillId="2" borderId="1" applyNumberFormat="0" applyAlignment="0" applyProtection="0"/>
    <xf numFmtId="0" fontId="4" fillId="3" borderId="3" applyNumberFormat="0" applyAlignment="0" applyProtection="0"/>
    <xf numFmtId="0" fontId="1" fillId="4" borderId="0" applyNumberFormat="0" applyBorder="0" applyAlignment="0" applyProtection="0"/>
    <xf numFmtId="0" fontId="9" fillId="6" borderId="0" applyNumberFormat="0" applyBorder="0" applyAlignment="0" applyProtection="0"/>
    <xf numFmtId="9" fontId="1" fillId="0" borderId="0" applyFont="0" applyFill="0" applyBorder="0" applyAlignment="0" applyProtection="0"/>
    <xf numFmtId="0" fontId="1" fillId="7" borderId="15" applyNumberFormat="0" applyFont="0" applyAlignment="0" applyProtection="0"/>
    <xf numFmtId="0" fontId="1" fillId="8" borderId="0" applyNumberFormat="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7" fillId="11" borderId="0" applyNumberFormat="0" applyBorder="0" applyAlignment="0" applyProtection="0"/>
    <xf numFmtId="0" fontId="1" fillId="12" borderId="0" applyNumberFormat="0" applyBorder="0" applyAlignment="0" applyProtection="0"/>
  </cellStyleXfs>
  <cellXfs count="528">
    <xf numFmtId="0" fontId="0" fillId="0" borderId="0" xfId="0"/>
    <xf numFmtId="0" fontId="7" fillId="0" borderId="0" xfId="0" applyFont="1" applyBorder="1" applyAlignment="1">
      <alignment vertical="center" wrapText="1"/>
    </xf>
    <xf numFmtId="0" fontId="5"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wrapText="1"/>
    </xf>
    <xf numFmtId="0" fontId="6" fillId="0" borderId="4" xfId="0" applyFont="1" applyBorder="1"/>
    <xf numFmtId="0" fontId="6" fillId="0" borderId="0" xfId="0" applyFont="1"/>
    <xf numFmtId="0" fontId="13" fillId="0" borderId="4" xfId="0" applyFont="1" applyBorder="1"/>
    <xf numFmtId="164" fontId="14" fillId="5" borderId="4" xfId="5" applyNumberFormat="1" applyFont="1" applyFill="1" applyBorder="1" applyAlignment="1">
      <alignment vertical="center" wrapText="1"/>
    </xf>
    <xf numFmtId="9" fontId="5" fillId="5" borderId="4" xfId="0" applyNumberFormat="1" applyFont="1" applyFill="1" applyBorder="1" applyAlignment="1">
      <alignment vertical="center" wrapText="1"/>
    </xf>
    <xf numFmtId="0" fontId="5" fillId="0" borderId="4" xfId="0" applyFont="1" applyBorder="1" applyAlignment="1">
      <alignment horizontal="right" vertical="center" wrapText="1"/>
    </xf>
    <xf numFmtId="0" fontId="6" fillId="0" borderId="6" xfId="0" applyFont="1" applyBorder="1" applyAlignment="1"/>
    <xf numFmtId="0" fontId="13" fillId="0" borderId="5" xfId="0" applyFont="1" applyBorder="1" applyAlignment="1"/>
    <xf numFmtId="0" fontId="6" fillId="0" borderId="0" xfId="0" applyFont="1" applyAlignment="1">
      <alignment horizontal="right" wrapText="1"/>
    </xf>
    <xf numFmtId="166" fontId="0" fillId="0" borderId="0" xfId="0" applyNumberFormat="1"/>
    <xf numFmtId="44" fontId="0" fillId="0" borderId="0" xfId="9" applyFont="1"/>
    <xf numFmtId="14" fontId="6" fillId="4" borderId="4" xfId="4" applyNumberFormat="1" applyFont="1" applyBorder="1" applyAlignment="1" applyProtection="1">
      <alignment vertical="center" wrapText="1"/>
      <protection locked="0"/>
    </xf>
    <xf numFmtId="1" fontId="6" fillId="4" borderId="4" xfId="4" applyNumberFormat="1" applyFont="1" applyBorder="1" applyAlignment="1" applyProtection="1">
      <alignment horizontal="right" vertical="center" wrapText="1"/>
      <protection locked="0"/>
    </xf>
    <xf numFmtId="5" fontId="6" fillId="4" borderId="4" xfId="4" applyNumberFormat="1" applyFont="1" applyBorder="1" applyAlignment="1" applyProtection="1">
      <alignment horizontal="right" vertical="center" wrapText="1"/>
      <protection locked="0"/>
    </xf>
    <xf numFmtId="164" fontId="6" fillId="4" borderId="4" xfId="4" applyNumberFormat="1" applyFont="1" applyBorder="1" applyAlignment="1" applyProtection="1">
      <protection locked="0"/>
    </xf>
    <xf numFmtId="164" fontId="6" fillId="4" borderId="4" xfId="4" applyNumberFormat="1" applyFont="1" applyBorder="1" applyAlignment="1" applyProtection="1">
      <alignment vertical="center" wrapText="1"/>
      <protection locked="0"/>
    </xf>
    <xf numFmtId="2" fontId="6" fillId="4" borderId="4" xfId="4" applyNumberFormat="1" applyFont="1" applyBorder="1" applyAlignment="1" applyProtection="1">
      <alignment vertical="center" wrapText="1"/>
      <protection locked="0"/>
    </xf>
    <xf numFmtId="0" fontId="0" fillId="0" borderId="0" xfId="0" applyFont="1"/>
    <xf numFmtId="0" fontId="6" fillId="0" borderId="11" xfId="0" applyFont="1" applyBorder="1" applyAlignment="1">
      <alignment vertical="center" wrapText="1"/>
    </xf>
    <xf numFmtId="0" fontId="6" fillId="0" borderId="35" xfId="0" applyFont="1" applyBorder="1"/>
    <xf numFmtId="3" fontId="6" fillId="4" borderId="4" xfId="4" applyNumberFormat="1" applyFont="1" applyBorder="1" applyAlignment="1" applyProtection="1">
      <alignment vertical="center" wrapText="1"/>
      <protection locked="0"/>
    </xf>
    <xf numFmtId="3" fontId="6" fillId="4" borderId="4" xfId="4" applyNumberFormat="1" applyFont="1" applyBorder="1" applyAlignment="1" applyProtection="1">
      <alignment horizontal="right" vertical="center" wrapText="1"/>
      <protection locked="0"/>
    </xf>
    <xf numFmtId="3" fontId="11" fillId="5" borderId="2" xfId="1" applyNumberFormat="1" applyFont="1" applyFill="1" applyAlignment="1">
      <alignment horizontal="right" vertical="center" wrapText="1"/>
    </xf>
    <xf numFmtId="3" fontId="6" fillId="4" borderId="11" xfId="4" applyNumberFormat="1" applyFont="1" applyBorder="1" applyAlignment="1" applyProtection="1">
      <alignment horizontal="right" vertical="center" wrapText="1"/>
      <protection locked="0"/>
    </xf>
    <xf numFmtId="3" fontId="6" fillId="4" borderId="35" xfId="4" applyNumberFormat="1" applyFont="1" applyBorder="1" applyAlignment="1" applyProtection="1">
      <alignment horizontal="right" vertical="center" wrapText="1"/>
      <protection locked="0"/>
    </xf>
    <xf numFmtId="3" fontId="12" fillId="5" borderId="4" xfId="2" applyNumberFormat="1" applyFont="1" applyFill="1" applyBorder="1" applyAlignment="1">
      <alignment horizontal="right" vertical="center" wrapText="1"/>
    </xf>
    <xf numFmtId="0" fontId="15" fillId="0" borderId="0" xfId="0" applyFont="1"/>
    <xf numFmtId="0" fontId="20" fillId="0" borderId="4" xfId="0" applyFont="1" applyBorder="1" applyAlignment="1">
      <alignment vertical="center" wrapText="1"/>
    </xf>
    <xf numFmtId="0" fontId="22" fillId="0" borderId="0" xfId="0" applyFont="1"/>
    <xf numFmtId="0" fontId="13" fillId="0" borderId="0" xfId="0" applyFont="1" applyBorder="1"/>
    <xf numFmtId="0" fontId="6" fillId="0" borderId="0" xfId="0" applyFont="1" applyBorder="1"/>
    <xf numFmtId="0" fontId="5" fillId="10" borderId="35" xfId="8" applyFont="1" applyFill="1" applyBorder="1" applyAlignment="1">
      <alignment horizontal="center" vertical="center" wrapText="1"/>
    </xf>
    <xf numFmtId="0" fontId="5" fillId="10" borderId="16" xfId="8" applyFont="1" applyFill="1" applyBorder="1" applyAlignment="1">
      <alignment horizontal="center" vertical="center" wrapText="1"/>
    </xf>
    <xf numFmtId="164" fontId="6" fillId="0" borderId="4" xfId="0" applyNumberFormat="1" applyFont="1" applyBorder="1" applyAlignment="1">
      <alignment horizontal="right" vertical="center" wrapText="1"/>
    </xf>
    <xf numFmtId="164" fontId="6" fillId="0" borderId="4" xfId="0" applyNumberFormat="1" applyFont="1" applyBorder="1" applyAlignment="1">
      <alignment horizontal="right" vertical="center"/>
    </xf>
    <xf numFmtId="164" fontId="6" fillId="0" borderId="5" xfId="0" applyNumberFormat="1" applyFont="1" applyBorder="1" applyAlignment="1">
      <alignment horizontal="right" vertical="center"/>
    </xf>
    <xf numFmtId="164" fontId="5" fillId="0" borderId="4" xfId="0" applyNumberFormat="1" applyFont="1" applyBorder="1" applyAlignment="1">
      <alignment horizontal="right" vertical="center" wrapText="1"/>
    </xf>
    <xf numFmtId="164" fontId="5" fillId="0" borderId="4" xfId="0" applyNumberFormat="1" applyFont="1" applyBorder="1" applyAlignment="1">
      <alignment horizontal="right" vertical="center"/>
    </xf>
    <xf numFmtId="164" fontId="5" fillId="0" borderId="5" xfId="0" applyNumberFormat="1" applyFont="1" applyBorder="1" applyAlignment="1">
      <alignment horizontal="right" vertical="center"/>
    </xf>
    <xf numFmtId="166" fontId="6" fillId="0" borderId="4" xfId="0" applyNumberFormat="1" applyFont="1" applyBorder="1" applyAlignment="1">
      <alignment horizontal="right" vertical="center" wrapText="1"/>
    </xf>
    <xf numFmtId="166" fontId="6" fillId="0" borderId="4" xfId="0" applyNumberFormat="1"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6" fontId="5" fillId="0" borderId="4" xfId="0" applyNumberFormat="1"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10" borderId="16" xfId="0" applyFont="1" applyFill="1" applyBorder="1" applyAlignment="1">
      <alignment horizontal="center" vertical="center" wrapText="1"/>
    </xf>
    <xf numFmtId="2" fontId="6" fillId="0" borderId="4" xfId="0" applyNumberFormat="1" applyFont="1" applyBorder="1" applyAlignment="1">
      <alignment horizontal="right" vertical="center"/>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166" fontId="5" fillId="0" borderId="4" xfId="0" applyNumberFormat="1" applyFont="1" applyBorder="1" applyAlignment="1">
      <alignment horizontal="right" vertical="center" wrapText="1"/>
    </xf>
    <xf numFmtId="0" fontId="5" fillId="0" borderId="5" xfId="0" applyFont="1" applyBorder="1" applyAlignment="1">
      <alignment horizontal="right" vertical="center" wrapText="1"/>
    </xf>
    <xf numFmtId="8" fontId="6" fillId="0" borderId="4" xfId="0" applyNumberFormat="1" applyFont="1" applyBorder="1" applyAlignment="1">
      <alignment horizontal="center" vertical="center"/>
    </xf>
    <xf numFmtId="8" fontId="5" fillId="0" borderId="4" xfId="0" applyNumberFormat="1" applyFont="1" applyBorder="1" applyAlignment="1">
      <alignment horizontal="center" vertical="center"/>
    </xf>
    <xf numFmtId="0" fontId="6" fillId="0" borderId="16" xfId="0" applyFont="1" applyBorder="1" applyAlignment="1">
      <alignment horizontal="center" vertical="center" wrapText="1"/>
    </xf>
    <xf numFmtId="9" fontId="6" fillId="0" borderId="4" xfId="0" applyNumberFormat="1" applyFont="1" applyBorder="1" applyAlignment="1">
      <alignment horizontal="right" vertical="center" wrapText="1"/>
    </xf>
    <xf numFmtId="0" fontId="6" fillId="0" borderId="5" xfId="0" applyFont="1" applyBorder="1"/>
    <xf numFmtId="165" fontId="6" fillId="0" borderId="4" xfId="0" applyNumberFormat="1" applyFont="1" applyBorder="1" applyAlignment="1">
      <alignment horizontal="right" vertical="center"/>
    </xf>
    <xf numFmtId="165" fontId="5" fillId="0" borderId="4" xfId="0" applyNumberFormat="1" applyFont="1" applyBorder="1" applyAlignment="1">
      <alignment horizontal="right" vertical="center"/>
    </xf>
    <xf numFmtId="9" fontId="6" fillId="0" borderId="4" xfId="0" applyNumberFormat="1" applyFont="1" applyBorder="1" applyAlignment="1">
      <alignment horizontal="right" vertical="center"/>
    </xf>
    <xf numFmtId="164" fontId="6" fillId="0" borderId="4" xfId="0" applyNumberFormat="1" applyFont="1" applyBorder="1"/>
    <xf numFmtId="164" fontId="5" fillId="0" borderId="4" xfId="0" applyNumberFormat="1" applyFont="1" applyBorder="1" applyAlignment="1">
      <alignment horizontal="center"/>
    </xf>
    <xf numFmtId="164" fontId="5" fillId="0" borderId="4" xfId="0" applyNumberFormat="1" applyFont="1" applyBorder="1"/>
    <xf numFmtId="0" fontId="6" fillId="0" borderId="20" xfId="0" applyFont="1" applyBorder="1"/>
    <xf numFmtId="0" fontId="6" fillId="0" borderId="21" xfId="0" applyFont="1" applyBorder="1"/>
    <xf numFmtId="0" fontId="6" fillId="0" borderId="4" xfId="0" applyFont="1" applyBorder="1" applyAlignment="1">
      <alignment horizontal="center"/>
    </xf>
    <xf numFmtId="0" fontId="5" fillId="0" borderId="4" xfId="0" applyFont="1" applyBorder="1" applyAlignment="1">
      <alignment horizontal="center" vertical="center" wrapText="1"/>
    </xf>
    <xf numFmtId="0" fontId="6" fillId="0" borderId="4" xfId="0" applyFont="1" applyBorder="1" applyAlignment="1">
      <alignment horizontal="left"/>
    </xf>
    <xf numFmtId="0" fontId="6" fillId="0" borderId="0" xfId="0" applyFont="1" applyBorder="1" applyAlignment="1"/>
    <xf numFmtId="0" fontId="6" fillId="0" borderId="0" xfId="0" applyFont="1" applyAlignment="1">
      <alignment horizontal="left" vertical="center"/>
    </xf>
    <xf numFmtId="0" fontId="6" fillId="0" borderId="0" xfId="0" applyFont="1" applyAlignment="1">
      <alignment vertical="top"/>
    </xf>
    <xf numFmtId="0" fontId="6" fillId="0" borderId="6" xfId="0" applyFont="1" applyBorder="1" applyAlignment="1">
      <alignment horizontal="center"/>
    </xf>
    <xf numFmtId="0" fontId="6" fillId="0" borderId="0" xfId="0" applyFont="1" applyBorder="1" applyAlignment="1">
      <alignment horizontal="center"/>
    </xf>
    <xf numFmtId="0" fontId="6" fillId="0" borderId="4" xfId="0" applyFont="1" applyBorder="1" applyAlignment="1">
      <alignment horizontal="left" vertical="center" wrapText="1"/>
    </xf>
    <xf numFmtId="0" fontId="6" fillId="0" borderId="20" xfId="0" applyFont="1" applyBorder="1" applyAlignment="1">
      <alignment horizontal="center"/>
    </xf>
    <xf numFmtId="0" fontId="5" fillId="10" borderId="35" xfId="0" applyFont="1" applyFill="1" applyBorder="1" applyAlignment="1">
      <alignment horizontal="center" vertical="center" wrapText="1"/>
    </xf>
    <xf numFmtId="0" fontId="6" fillId="0" borderId="4" xfId="0" applyFont="1" applyBorder="1" applyAlignment="1">
      <alignment horizontal="left"/>
    </xf>
    <xf numFmtId="0" fontId="5" fillId="10" borderId="0" xfId="0" applyFont="1" applyFill="1" applyBorder="1" applyAlignment="1">
      <alignment horizontal="center" vertical="center" wrapText="1"/>
    </xf>
    <xf numFmtId="0" fontId="5" fillId="0" borderId="5" xfId="0" applyFont="1" applyBorder="1"/>
    <xf numFmtId="0" fontId="5" fillId="0" borderId="35" xfId="0" applyFont="1" applyBorder="1" applyAlignment="1">
      <alignment horizontal="center" vertical="center" wrapText="1"/>
    </xf>
    <xf numFmtId="0" fontId="6" fillId="0" borderId="5" xfId="0" applyFont="1" applyBorder="1" applyAlignment="1">
      <alignment vertical="center" wrapText="1"/>
    </xf>
    <xf numFmtId="2" fontId="14" fillId="5" borderId="5" xfId="5" applyNumberFormat="1" applyFont="1" applyFill="1" applyBorder="1" applyAlignment="1">
      <alignment vertical="center" wrapText="1"/>
    </xf>
    <xf numFmtId="164" fontId="14" fillId="5" borderId="7" xfId="5" applyNumberFormat="1" applyFont="1" applyFill="1" applyBorder="1" applyAlignment="1">
      <alignment vertical="center" wrapText="1"/>
    </xf>
    <xf numFmtId="164" fontId="6" fillId="4" borderId="11" xfId="4" applyNumberFormat="1" applyFont="1" applyBorder="1" applyAlignment="1" applyProtection="1">
      <alignment vertical="center" wrapText="1"/>
      <protection locked="0"/>
    </xf>
    <xf numFmtId="164" fontId="14" fillId="5" borderId="76" xfId="5" applyNumberFormat="1" applyFont="1" applyFill="1" applyBorder="1" applyAlignment="1">
      <alignment vertical="center" wrapText="1"/>
    </xf>
    <xf numFmtId="0" fontId="6" fillId="0" borderId="5" xfId="0" applyFont="1" applyBorder="1" applyAlignment="1">
      <alignment horizontal="left" vertical="center" wrapText="1"/>
    </xf>
    <xf numFmtId="2" fontId="14" fillId="5" borderId="37" xfId="5" applyNumberFormat="1" applyFont="1" applyFill="1" applyBorder="1" applyAlignment="1">
      <alignment vertical="center" wrapText="1"/>
    </xf>
    <xf numFmtId="164" fontId="6" fillId="4" borderId="5" xfId="4" applyNumberFormat="1" applyFont="1" applyBorder="1" applyAlignment="1" applyProtection="1">
      <alignment vertical="center" wrapText="1"/>
      <protection locked="0"/>
    </xf>
    <xf numFmtId="0" fontId="6" fillId="0" borderId="11" xfId="0" applyFont="1" applyBorder="1"/>
    <xf numFmtId="164" fontId="14" fillId="5" borderId="33" xfId="5" applyNumberFormat="1" applyFont="1" applyFill="1" applyBorder="1" applyAlignment="1">
      <alignment vertical="center" wrapText="1"/>
    </xf>
    <xf numFmtId="0" fontId="6" fillId="0" borderId="0" xfId="0" applyFont="1" applyAlignment="1">
      <alignment wrapText="1"/>
    </xf>
    <xf numFmtId="37" fontId="6" fillId="4" borderId="4" xfId="4" applyNumberFormat="1" applyFont="1" applyBorder="1" applyAlignment="1" applyProtection="1">
      <alignment horizontal="right" vertical="center" wrapText="1"/>
      <protection locked="0"/>
    </xf>
    <xf numFmtId="0" fontId="6" fillId="0" borderId="37" xfId="0" applyFont="1" applyBorder="1" applyAlignment="1">
      <alignment vertical="top"/>
    </xf>
    <xf numFmtId="0" fontId="6" fillId="0" borderId="16" xfId="0" applyFont="1" applyBorder="1" applyAlignment="1">
      <alignment vertical="top"/>
    </xf>
    <xf numFmtId="164" fontId="6" fillId="5" borderId="4" xfId="4" applyNumberFormat="1" applyFont="1" applyFill="1" applyBorder="1" applyAlignment="1" applyProtection="1">
      <alignment horizontal="right" vertical="center" wrapText="1"/>
    </xf>
    <xf numFmtId="164" fontId="6" fillId="5" borderId="7" xfId="4" applyNumberFormat="1" applyFont="1" applyFill="1" applyBorder="1" applyAlignment="1" applyProtection="1">
      <alignment vertical="center" wrapText="1"/>
    </xf>
    <xf numFmtId="164" fontId="6" fillId="5" borderId="4" xfId="4" applyNumberFormat="1" applyFont="1" applyFill="1" applyBorder="1" applyAlignment="1" applyProtection="1">
      <alignment vertical="center" wrapText="1"/>
    </xf>
    <xf numFmtId="164" fontId="6" fillId="5" borderId="34" xfId="4" applyNumberFormat="1" applyFont="1" applyFill="1" applyBorder="1" applyAlignment="1" applyProtection="1">
      <alignment vertical="center" wrapText="1"/>
    </xf>
    <xf numFmtId="164" fontId="6" fillId="5" borderId="18" xfId="6" applyNumberFormat="1" applyFont="1" applyFill="1" applyBorder="1" applyAlignment="1" applyProtection="1">
      <alignment horizontal="right" vertical="center" wrapText="1"/>
    </xf>
    <xf numFmtId="164" fontId="6" fillId="5" borderId="35" xfId="6" applyNumberFormat="1" applyFont="1" applyFill="1" applyBorder="1" applyAlignment="1" applyProtection="1">
      <alignment horizontal="right" vertical="center" wrapText="1"/>
    </xf>
    <xf numFmtId="164" fontId="6" fillId="5" borderId="7" xfId="6" applyNumberFormat="1" applyFont="1" applyFill="1" applyBorder="1" applyAlignment="1" applyProtection="1">
      <alignment vertical="center" wrapText="1"/>
    </xf>
    <xf numFmtId="164" fontId="6" fillId="5" borderId="4" xfId="6" applyNumberFormat="1" applyFont="1" applyFill="1" applyBorder="1" applyAlignment="1" applyProtection="1">
      <alignment vertical="center" wrapText="1"/>
    </xf>
    <xf numFmtId="164" fontId="6" fillId="5" borderId="4" xfId="0" applyNumberFormat="1" applyFont="1" applyFill="1" applyBorder="1" applyProtection="1"/>
    <xf numFmtId="0" fontId="6" fillId="0" borderId="4" xfId="0" applyFont="1" applyBorder="1" applyAlignment="1" applyProtection="1">
      <alignment vertical="center"/>
    </xf>
    <xf numFmtId="0" fontId="6" fillId="0" borderId="4" xfId="0" applyFont="1" applyBorder="1" applyAlignment="1" applyProtection="1">
      <alignment horizontal="right" vertical="center"/>
    </xf>
    <xf numFmtId="164" fontId="6" fillId="5" borderId="27" xfId="7" applyNumberFormat="1" applyFont="1" applyFill="1" applyBorder="1" applyAlignment="1">
      <alignment horizontal="right" wrapText="1"/>
    </xf>
    <xf numFmtId="0" fontId="24" fillId="0" borderId="24" xfId="0" applyFont="1" applyBorder="1" applyAlignment="1">
      <alignment horizontal="right" wrapText="1"/>
    </xf>
    <xf numFmtId="0" fontId="24" fillId="0" borderId="25" xfId="0" applyFont="1" applyBorder="1" applyAlignment="1">
      <alignment horizontal="right"/>
    </xf>
    <xf numFmtId="0" fontId="6" fillId="0" borderId="26" xfId="0" applyFont="1" applyBorder="1"/>
    <xf numFmtId="0" fontId="6" fillId="0" borderId="7" xfId="0" applyFont="1" applyBorder="1" applyAlignment="1">
      <alignment wrapText="1"/>
    </xf>
    <xf numFmtId="3" fontId="6" fillId="0" borderId="4" xfId="0" applyNumberFormat="1" applyFont="1" applyBorder="1"/>
    <xf numFmtId="3" fontId="6" fillId="4" borderId="4" xfId="4" applyNumberFormat="1" applyFont="1" applyBorder="1" applyProtection="1">
      <protection locked="0"/>
    </xf>
    <xf numFmtId="3" fontId="6" fillId="0" borderId="11" xfId="0" applyNumberFormat="1" applyFont="1" applyBorder="1"/>
    <xf numFmtId="3" fontId="6" fillId="4" borderId="11" xfId="4" applyNumberFormat="1" applyFont="1" applyBorder="1" applyProtection="1">
      <protection locked="0"/>
    </xf>
    <xf numFmtId="164" fontId="6" fillId="5" borderId="85" xfId="7" applyNumberFormat="1" applyFont="1" applyFill="1" applyBorder="1" applyAlignment="1">
      <alignment horizontal="right" wrapText="1"/>
    </xf>
    <xf numFmtId="0" fontId="6" fillId="0" borderId="6" xfId="0" applyFont="1" applyBorder="1" applyAlignment="1">
      <alignment wrapText="1"/>
    </xf>
    <xf numFmtId="1" fontId="10" fillId="3" borderId="2" xfId="3" applyNumberFormat="1" applyFont="1" applyBorder="1"/>
    <xf numFmtId="3" fontId="10" fillId="3" borderId="2" xfId="3" applyNumberFormat="1" applyFont="1" applyBorder="1"/>
    <xf numFmtId="0" fontId="10" fillId="3" borderId="2" xfId="3" applyFont="1" applyBorder="1"/>
    <xf numFmtId="164" fontId="6" fillId="4" borderId="88" xfId="4" applyNumberFormat="1" applyFont="1" applyBorder="1" applyProtection="1">
      <protection locked="0"/>
    </xf>
    <xf numFmtId="0" fontId="6" fillId="0" borderId="28" xfId="0" applyFont="1" applyBorder="1"/>
    <xf numFmtId="0" fontId="6" fillId="0" borderId="29" xfId="0" applyFont="1" applyBorder="1" applyAlignment="1">
      <alignment horizontal="right" wrapText="1"/>
    </xf>
    <xf numFmtId="0" fontId="6" fillId="19" borderId="86" xfId="0" applyFont="1" applyFill="1" applyBorder="1"/>
    <xf numFmtId="164" fontId="20" fillId="5" borderId="87" xfId="7" applyNumberFormat="1" applyFont="1" applyFill="1" applyBorder="1" applyAlignment="1" applyProtection="1">
      <alignment horizontal="right" wrapText="1"/>
      <protection locked="0"/>
    </xf>
    <xf numFmtId="0" fontId="6" fillId="0" borderId="0" xfId="0" applyFont="1" applyBorder="1" applyAlignment="1">
      <alignment wrapText="1"/>
    </xf>
    <xf numFmtId="0" fontId="24" fillId="0" borderId="25" xfId="0" applyFont="1" applyFill="1" applyBorder="1" applyAlignment="1">
      <alignment horizontal="right" wrapText="1"/>
    </xf>
    <xf numFmtId="164" fontId="6" fillId="5" borderId="27" xfId="0" applyNumberFormat="1" applyFont="1" applyFill="1" applyBorder="1"/>
    <xf numFmtId="164" fontId="6" fillId="5" borderId="85" xfId="0" applyNumberFormat="1" applyFont="1" applyFill="1" applyBorder="1"/>
    <xf numFmtId="0" fontId="10" fillId="3" borderId="4" xfId="3" applyFont="1" applyBorder="1"/>
    <xf numFmtId="164" fontId="6" fillId="4" borderId="27" xfId="4" applyNumberFormat="1" applyFont="1" applyBorder="1" applyProtection="1">
      <protection locked="0"/>
    </xf>
    <xf numFmtId="0" fontId="6" fillId="0" borderId="89" xfId="0" applyFont="1" applyBorder="1" applyAlignment="1">
      <alignment horizontal="right" wrapText="1"/>
    </xf>
    <xf numFmtId="1" fontId="6" fillId="0" borderId="30" xfId="0" applyNumberFormat="1" applyFont="1" applyBorder="1"/>
    <xf numFmtId="0" fontId="10" fillId="3" borderId="30" xfId="3" applyFont="1" applyBorder="1"/>
    <xf numFmtId="164" fontId="20" fillId="5" borderId="31" xfId="0" applyNumberFormat="1" applyFont="1" applyFill="1" applyBorder="1" applyProtection="1">
      <protection locked="0"/>
    </xf>
    <xf numFmtId="3" fontId="6" fillId="12" borderId="4" xfId="12" applyNumberFormat="1" applyFont="1" applyBorder="1" applyProtection="1">
      <protection locked="0"/>
    </xf>
    <xf numFmtId="164" fontId="6" fillId="4" borderId="7" xfId="4" applyNumberFormat="1" applyFont="1" applyBorder="1" applyProtection="1">
      <protection locked="0"/>
    </xf>
    <xf numFmtId="0" fontId="6" fillId="0" borderId="89" xfId="0" applyFont="1" applyFill="1" applyBorder="1" applyAlignment="1">
      <alignment wrapText="1"/>
    </xf>
    <xf numFmtId="164" fontId="20" fillId="5" borderId="90" xfId="0" applyNumberFormat="1" applyFont="1" applyFill="1" applyBorder="1" applyProtection="1">
      <protection locked="0"/>
    </xf>
    <xf numFmtId="0" fontId="6" fillId="0" borderId="42" xfId="0" applyFont="1" applyBorder="1"/>
    <xf numFmtId="0" fontId="6" fillId="0" borderId="22" xfId="0" applyFont="1" applyBorder="1"/>
    <xf numFmtId="0" fontId="20" fillId="0" borderId="23" xfId="0" applyFont="1" applyBorder="1" applyAlignment="1">
      <alignment wrapText="1"/>
    </xf>
    <xf numFmtId="0" fontId="6" fillId="0" borderId="24" xfId="0" applyFont="1" applyBorder="1"/>
    <xf numFmtId="2" fontId="6" fillId="0" borderId="26" xfId="4" applyNumberFormat="1" applyFont="1" applyFill="1" applyBorder="1" applyProtection="1"/>
    <xf numFmtId="2" fontId="6" fillId="0" borderId="7" xfId="4" applyNumberFormat="1" applyFont="1" applyFill="1" applyBorder="1" applyAlignment="1" applyProtection="1">
      <alignment wrapText="1"/>
    </xf>
    <xf numFmtId="2" fontId="6" fillId="4" borderId="4" xfId="4" applyNumberFormat="1" applyFont="1" applyBorder="1" applyProtection="1">
      <protection locked="0"/>
    </xf>
    <xf numFmtId="0" fontId="6" fillId="0" borderId="26" xfId="0" applyFont="1" applyBorder="1" applyProtection="1"/>
    <xf numFmtId="0" fontId="6" fillId="13" borderId="7" xfId="0" applyFont="1" applyFill="1" applyBorder="1" applyAlignment="1" applyProtection="1">
      <alignment wrapText="1"/>
    </xf>
    <xf numFmtId="0" fontId="6" fillId="13" borderId="4" xfId="0" applyFont="1" applyFill="1" applyBorder="1" applyProtection="1"/>
    <xf numFmtId="2" fontId="6" fillId="14" borderId="26" xfId="4" applyNumberFormat="1" applyFont="1" applyFill="1" applyBorder="1" applyProtection="1"/>
    <xf numFmtId="2" fontId="6" fillId="14" borderId="7" xfId="4" applyNumberFormat="1" applyFont="1" applyFill="1" applyBorder="1" applyAlignment="1" applyProtection="1">
      <alignment wrapText="1"/>
    </xf>
    <xf numFmtId="0" fontId="6" fillId="14" borderId="26" xfId="0" applyFont="1" applyFill="1" applyBorder="1" applyProtection="1"/>
    <xf numFmtId="0" fontId="6" fillId="14" borderId="7" xfId="0" applyFont="1" applyFill="1" applyBorder="1" applyProtection="1"/>
    <xf numFmtId="9" fontId="6" fillId="14" borderId="26" xfId="4" applyNumberFormat="1" applyFont="1" applyFill="1" applyBorder="1" applyProtection="1"/>
    <xf numFmtId="9" fontId="6" fillId="14" borderId="7" xfId="4" applyNumberFormat="1" applyFont="1" applyFill="1" applyBorder="1" applyAlignment="1" applyProtection="1">
      <alignment wrapText="1"/>
    </xf>
    <xf numFmtId="9" fontId="6" fillId="4" borderId="4" xfId="4" applyNumberFormat="1" applyFont="1" applyBorder="1" applyProtection="1">
      <protection locked="0"/>
    </xf>
    <xf numFmtId="2" fontId="6" fillId="14" borderId="93" xfId="4" applyNumberFormat="1" applyFont="1" applyFill="1" applyBorder="1" applyProtection="1"/>
    <xf numFmtId="2" fontId="6" fillId="14" borderId="34" xfId="4" applyNumberFormat="1" applyFont="1" applyFill="1" applyBorder="1" applyAlignment="1" applyProtection="1">
      <alignment wrapText="1"/>
    </xf>
    <xf numFmtId="2" fontId="6" fillId="4" borderId="11" xfId="4" applyNumberFormat="1" applyFont="1" applyBorder="1" applyProtection="1">
      <protection locked="0"/>
    </xf>
    <xf numFmtId="0" fontId="10" fillId="3" borderId="5" xfId="3" applyFont="1" applyBorder="1" applyProtection="1"/>
    <xf numFmtId="0" fontId="10" fillId="3" borderId="6" xfId="3" applyFont="1" applyBorder="1" applyAlignment="1" applyProtection="1">
      <alignment wrapText="1"/>
    </xf>
    <xf numFmtId="0" fontId="10" fillId="3" borderId="6" xfId="3" applyFont="1" applyBorder="1" applyProtection="1"/>
    <xf numFmtId="0" fontId="6" fillId="0" borderId="74" xfId="0" applyFont="1" applyBorder="1" applyProtection="1"/>
    <xf numFmtId="0" fontId="20" fillId="0" borderId="18" xfId="0" applyFont="1" applyBorder="1" applyAlignment="1" applyProtection="1">
      <alignment wrapText="1"/>
    </xf>
    <xf numFmtId="0" fontId="6" fillId="0" borderId="35" xfId="0" applyFont="1" applyBorder="1" applyProtection="1"/>
    <xf numFmtId="2" fontId="6" fillId="13" borderId="4" xfId="4" applyNumberFormat="1" applyFont="1" applyFill="1" applyBorder="1" applyProtection="1"/>
    <xf numFmtId="0" fontId="10" fillId="3" borderId="82" xfId="3" applyFont="1" applyBorder="1" applyProtection="1"/>
    <xf numFmtId="0" fontId="10" fillId="3" borderId="83" xfId="3" applyFont="1" applyBorder="1" applyAlignment="1" applyProtection="1">
      <alignment wrapText="1"/>
    </xf>
    <xf numFmtId="0" fontId="10" fillId="3" borderId="83" xfId="3" applyFont="1" applyBorder="1" applyProtection="1"/>
    <xf numFmtId="2" fontId="6" fillId="14" borderId="53" xfId="4" applyNumberFormat="1" applyFont="1" applyFill="1" applyBorder="1" applyProtection="1"/>
    <xf numFmtId="2" fontId="6" fillId="14" borderId="51" xfId="4" applyNumberFormat="1" applyFont="1" applyFill="1" applyBorder="1" applyAlignment="1" applyProtection="1">
      <alignment wrapText="1"/>
    </xf>
    <xf numFmtId="2" fontId="6" fillId="4" borderId="43" xfId="4" applyNumberFormat="1" applyFont="1" applyBorder="1" applyProtection="1">
      <protection locked="0"/>
    </xf>
    <xf numFmtId="0" fontId="6" fillId="14" borderId="44" xfId="4" applyFont="1" applyFill="1" applyBorder="1" applyProtection="1"/>
    <xf numFmtId="0" fontId="6" fillId="14" borderId="45" xfId="4" applyFont="1" applyFill="1" applyBorder="1" applyAlignment="1" applyProtection="1">
      <alignment wrapText="1"/>
    </xf>
    <xf numFmtId="0" fontId="6" fillId="14" borderId="45" xfId="4" applyFont="1" applyFill="1" applyBorder="1" applyProtection="1"/>
    <xf numFmtId="0" fontId="6" fillId="0" borderId="0" xfId="0" applyFont="1" applyProtection="1"/>
    <xf numFmtId="0" fontId="6" fillId="14" borderId="0" xfId="4" applyFont="1" applyFill="1" applyBorder="1" applyProtection="1"/>
    <xf numFmtId="0" fontId="27" fillId="13" borderId="54" xfId="4" applyFont="1" applyFill="1" applyBorder="1" applyProtection="1"/>
    <xf numFmtId="0" fontId="27" fillId="13" borderId="57" xfId="4" applyFont="1" applyFill="1" applyBorder="1" applyProtection="1"/>
    <xf numFmtId="0" fontId="28" fillId="14" borderId="0" xfId="4" applyFont="1" applyFill="1" applyBorder="1" applyProtection="1"/>
    <xf numFmtId="0" fontId="29" fillId="13" borderId="55" xfId="0" applyFont="1" applyFill="1" applyBorder="1" applyAlignment="1" applyProtection="1">
      <alignment wrapText="1"/>
    </xf>
    <xf numFmtId="0" fontId="29" fillId="13" borderId="6" xfId="0" applyFont="1" applyFill="1" applyBorder="1" applyAlignment="1" applyProtection="1">
      <alignment vertical="top" wrapText="1"/>
    </xf>
    <xf numFmtId="0" fontId="29" fillId="13" borderId="60" xfId="0" applyFont="1" applyFill="1" applyBorder="1" applyAlignment="1" applyProtection="1">
      <alignment wrapText="1"/>
    </xf>
    <xf numFmtId="0" fontId="29" fillId="13" borderId="4" xfId="0" applyFont="1" applyFill="1" applyBorder="1" applyAlignment="1" applyProtection="1">
      <alignment wrapText="1"/>
    </xf>
    <xf numFmtId="0" fontId="29" fillId="13" borderId="61" xfId="0" applyFont="1" applyFill="1" applyBorder="1" applyAlignment="1" applyProtection="1">
      <alignment wrapText="1"/>
    </xf>
    <xf numFmtId="0" fontId="29" fillId="13" borderId="7" xfId="11" applyFont="1" applyFill="1" applyBorder="1" applyAlignment="1" applyProtection="1">
      <alignment wrapText="1"/>
    </xf>
    <xf numFmtId="0" fontId="29" fillId="13" borderId="4" xfId="11" applyFont="1" applyFill="1" applyBorder="1" applyAlignment="1" applyProtection="1">
      <alignment wrapText="1"/>
    </xf>
    <xf numFmtId="0" fontId="29" fillId="13" borderId="5" xfId="11" applyFont="1" applyFill="1" applyBorder="1" applyAlignment="1" applyProtection="1">
      <alignment wrapText="1"/>
    </xf>
    <xf numFmtId="0" fontId="29" fillId="13" borderId="63" xfId="11" applyFont="1" applyFill="1" applyBorder="1" applyAlignment="1" applyProtection="1">
      <alignment wrapText="1"/>
    </xf>
    <xf numFmtId="0" fontId="29" fillId="13" borderId="48" xfId="11" applyFont="1" applyFill="1" applyBorder="1" applyAlignment="1" applyProtection="1">
      <alignment wrapText="1"/>
    </xf>
    <xf numFmtId="0" fontId="25" fillId="0" borderId="0" xfId="0" applyFont="1" applyAlignment="1" applyProtection="1">
      <alignment wrapText="1"/>
    </xf>
    <xf numFmtId="0" fontId="6" fillId="0" borderId="55" xfId="0" applyFont="1" applyBorder="1" applyProtection="1"/>
    <xf numFmtId="0" fontId="6" fillId="0" borderId="7" xfId="0" applyFont="1" applyBorder="1" applyAlignment="1" applyProtection="1">
      <alignment wrapText="1"/>
    </xf>
    <xf numFmtId="0" fontId="6" fillId="16" borderId="4" xfId="0" applyFont="1" applyFill="1" applyBorder="1" applyProtection="1"/>
    <xf numFmtId="3" fontId="30" fillId="15" borderId="4" xfId="11" applyNumberFormat="1" applyFont="1" applyFill="1" applyBorder="1" applyProtection="1"/>
    <xf numFmtId="3" fontId="30" fillId="15" borderId="48" xfId="11" applyNumberFormat="1" applyFont="1" applyFill="1" applyBorder="1" applyProtection="1"/>
    <xf numFmtId="164" fontId="6" fillId="0" borderId="47" xfId="0" applyNumberFormat="1" applyFont="1" applyBorder="1" applyProtection="1"/>
    <xf numFmtId="164" fontId="6" fillId="0" borderId="4" xfId="0" applyNumberFormat="1" applyFont="1" applyBorder="1" applyProtection="1"/>
    <xf numFmtId="164" fontId="6" fillId="0" borderId="48" xfId="0" applyNumberFormat="1" applyFont="1" applyBorder="1" applyProtection="1"/>
    <xf numFmtId="0" fontId="6" fillId="0" borderId="55" xfId="0" applyFont="1" applyBorder="1" applyAlignment="1" applyProtection="1">
      <alignment vertical="center"/>
    </xf>
    <xf numFmtId="166" fontId="6" fillId="0" borderId="4" xfId="0" applyNumberFormat="1" applyFont="1" applyBorder="1" applyProtection="1"/>
    <xf numFmtId="166" fontId="6" fillId="0" borderId="48" xfId="0" applyNumberFormat="1" applyFont="1" applyBorder="1" applyProtection="1"/>
    <xf numFmtId="164" fontId="10" fillId="3" borderId="66" xfId="3" applyNumberFormat="1" applyFont="1" applyBorder="1" applyProtection="1"/>
    <xf numFmtId="164" fontId="10" fillId="3" borderId="4" xfId="3" applyNumberFormat="1" applyFont="1" applyBorder="1" applyProtection="1"/>
    <xf numFmtId="164" fontId="10" fillId="3" borderId="48" xfId="3" applyNumberFormat="1" applyFont="1" applyBorder="1" applyProtection="1"/>
    <xf numFmtId="9" fontId="6" fillId="5" borderId="4" xfId="0" applyNumberFormat="1" applyFont="1" applyFill="1" applyBorder="1" applyProtection="1"/>
    <xf numFmtId="9" fontId="30" fillId="5" borderId="4" xfId="11" applyNumberFormat="1" applyFont="1" applyFill="1" applyBorder="1" applyProtection="1"/>
    <xf numFmtId="9" fontId="30" fillId="5" borderId="5" xfId="11" applyNumberFormat="1" applyFont="1" applyFill="1" applyBorder="1" applyProtection="1"/>
    <xf numFmtId="164" fontId="6" fillId="5" borderId="47" xfId="0" applyNumberFormat="1" applyFont="1" applyFill="1" applyBorder="1" applyProtection="1"/>
    <xf numFmtId="164" fontId="6" fillId="5" borderId="48" xfId="0" applyNumberFormat="1" applyFont="1" applyFill="1" applyBorder="1" applyProtection="1"/>
    <xf numFmtId="9" fontId="6" fillId="16" borderId="4" xfId="0" applyNumberFormat="1" applyFont="1" applyFill="1" applyBorder="1" applyProtection="1"/>
    <xf numFmtId="9" fontId="30" fillId="15" borderId="4" xfId="11" applyNumberFormat="1" applyFont="1" applyFill="1" applyBorder="1" applyProtection="1"/>
    <xf numFmtId="9" fontId="30" fillId="15" borderId="48" xfId="11" applyNumberFormat="1" applyFont="1" applyFill="1" applyBorder="1" applyProtection="1"/>
    <xf numFmtId="164" fontId="6" fillId="0" borderId="47" xfId="0" applyNumberFormat="1" applyFont="1" applyBorder="1" applyAlignment="1" applyProtection="1">
      <alignment horizontal="center"/>
    </xf>
    <xf numFmtId="0" fontId="6" fillId="0" borderId="56" xfId="0" applyFont="1" applyBorder="1" applyAlignment="1" applyProtection="1">
      <alignment vertical="center"/>
    </xf>
    <xf numFmtId="0" fontId="6" fillId="0" borderId="51" xfId="0" applyFont="1" applyBorder="1" applyAlignment="1" applyProtection="1">
      <alignment wrapText="1"/>
    </xf>
    <xf numFmtId="0" fontId="6" fillId="16" borderId="43" xfId="0" applyFont="1" applyFill="1" applyBorder="1" applyProtection="1"/>
    <xf numFmtId="3" fontId="30" fillId="15" borderId="43" xfId="11" applyNumberFormat="1" applyFont="1" applyFill="1" applyBorder="1" applyProtection="1"/>
    <xf numFmtId="3" fontId="30" fillId="15" borderId="50" xfId="11" applyNumberFormat="1" applyFont="1" applyFill="1" applyBorder="1" applyProtection="1"/>
    <xf numFmtId="164" fontId="6" fillId="0" borderId="49" xfId="0" applyNumberFormat="1" applyFont="1" applyBorder="1" applyProtection="1"/>
    <xf numFmtId="164" fontId="6" fillId="0" borderId="43" xfId="0" applyNumberFormat="1" applyFont="1" applyBorder="1" applyProtection="1"/>
    <xf numFmtId="164" fontId="6" fillId="0" borderId="50" xfId="0" applyNumberFormat="1" applyFont="1" applyBorder="1" applyProtection="1"/>
    <xf numFmtId="0" fontId="24" fillId="0" borderId="0" xfId="0" applyFont="1" applyBorder="1" applyProtection="1"/>
    <xf numFmtId="0" fontId="24" fillId="0" borderId="0" xfId="0" applyFont="1" applyAlignment="1" applyProtection="1">
      <alignment horizontal="right" wrapText="1"/>
    </xf>
    <xf numFmtId="0" fontId="24" fillId="0" borderId="0" xfId="0" applyFont="1" applyProtection="1"/>
    <xf numFmtId="0" fontId="6" fillId="0" borderId="24" xfId="0" applyFont="1" applyBorder="1" applyProtection="1"/>
    <xf numFmtId="166" fontId="5" fillId="4" borderId="25" xfId="4" applyNumberFormat="1" applyFont="1" applyBorder="1" applyProtection="1">
      <protection locked="0"/>
    </xf>
    <xf numFmtId="0" fontId="6" fillId="0" borderId="4" xfId="0" applyFont="1" applyBorder="1" applyAlignment="1" applyProtection="1">
      <alignment wrapText="1"/>
    </xf>
    <xf numFmtId="0" fontId="6" fillId="0" borderId="27" xfId="0" applyFont="1" applyBorder="1" applyAlignment="1" applyProtection="1">
      <alignment wrapText="1"/>
    </xf>
    <xf numFmtId="0" fontId="10" fillId="3" borderId="3" xfId="3" applyFont="1" applyAlignment="1" applyProtection="1">
      <alignment wrapText="1"/>
    </xf>
    <xf numFmtId="3" fontId="10" fillId="3" borderId="3" xfId="3" applyNumberFormat="1" applyFont="1" applyProtection="1"/>
    <xf numFmtId="0" fontId="10" fillId="3" borderId="3" xfId="3" applyFont="1" applyProtection="1"/>
    <xf numFmtId="0" fontId="6" fillId="4" borderId="4" xfId="4" applyFont="1" applyBorder="1" applyProtection="1">
      <protection locked="0"/>
    </xf>
    <xf numFmtId="3" fontId="6" fillId="5" borderId="4" xfId="0" applyNumberFormat="1" applyFont="1" applyFill="1" applyBorder="1" applyProtection="1"/>
    <xf numFmtId="164" fontId="6" fillId="5" borderId="27" xfId="0" applyNumberFormat="1" applyFont="1" applyFill="1" applyBorder="1" applyProtection="1"/>
    <xf numFmtId="3" fontId="6" fillId="0" borderId="4" xfId="0" applyNumberFormat="1" applyFont="1" applyBorder="1" applyAlignment="1">
      <alignment wrapText="1"/>
    </xf>
    <xf numFmtId="37" fontId="6" fillId="0" borderId="4" xfId="4" applyNumberFormat="1" applyFont="1" applyFill="1" applyBorder="1" applyAlignment="1">
      <alignment horizontal="right"/>
    </xf>
    <xf numFmtId="0" fontId="6" fillId="4" borderId="4" xfId="4" applyFont="1" applyBorder="1" applyAlignment="1" applyProtection="1">
      <alignment horizontal="right"/>
      <protection locked="0"/>
    </xf>
    <xf numFmtId="0" fontId="6" fillId="0" borderId="30" xfId="0" applyFont="1" applyBorder="1" applyAlignment="1">
      <alignment horizontal="right"/>
    </xf>
    <xf numFmtId="0" fontId="6" fillId="4" borderId="30" xfId="4" applyFont="1" applyBorder="1" applyProtection="1">
      <protection locked="0"/>
    </xf>
    <xf numFmtId="0" fontId="6" fillId="4" borderId="30" xfId="4" applyFont="1" applyBorder="1" applyAlignment="1" applyProtection="1">
      <alignment horizontal="right"/>
      <protection locked="0"/>
    </xf>
    <xf numFmtId="3" fontId="6" fillId="5" borderId="30" xfId="0" applyNumberFormat="1" applyFont="1" applyFill="1" applyBorder="1" applyProtection="1"/>
    <xf numFmtId="164" fontId="6" fillId="5" borderId="31" xfId="0" applyNumberFormat="1" applyFont="1" applyFill="1" applyBorder="1" applyProtection="1"/>
    <xf numFmtId="0" fontId="6" fillId="0" borderId="0" xfId="0" applyFont="1" applyBorder="1" applyProtection="1"/>
    <xf numFmtId="0" fontId="6" fillId="0" borderId="0" xfId="0" applyFont="1" applyAlignment="1" applyProtection="1">
      <alignment wrapText="1"/>
    </xf>
    <xf numFmtId="0" fontId="20" fillId="0" borderId="71" xfId="0" applyFont="1" applyBorder="1" applyAlignment="1" applyProtection="1">
      <alignment horizontal="right"/>
    </xf>
    <xf numFmtId="3" fontId="20" fillId="5" borderId="92" xfId="0" applyNumberFormat="1" applyFont="1" applyFill="1" applyBorder="1" applyAlignment="1" applyProtection="1">
      <alignment horizontal="right"/>
    </xf>
    <xf numFmtId="164" fontId="20" fillId="5" borderId="91" xfId="0" applyNumberFormat="1" applyFont="1" applyFill="1" applyBorder="1" applyAlignment="1" applyProtection="1">
      <alignment horizontal="right"/>
    </xf>
    <xf numFmtId="3" fontId="6" fillId="0" borderId="0" xfId="0" applyNumberFormat="1" applyFont="1"/>
    <xf numFmtId="0" fontId="25" fillId="18" borderId="34" xfId="0" applyFont="1" applyFill="1" applyBorder="1" applyAlignment="1">
      <alignment vertical="center" wrapText="1"/>
    </xf>
    <xf numFmtId="0" fontId="6" fillId="0" borderId="37" xfId="0" applyFont="1" applyBorder="1"/>
    <xf numFmtId="0" fontId="5" fillId="0" borderId="16" xfId="0" applyFont="1" applyBorder="1" applyAlignment="1">
      <alignment horizontal="center" vertical="center" wrapText="1"/>
    </xf>
    <xf numFmtId="164" fontId="6" fillId="5" borderId="27" xfId="7" applyNumberFormat="1" applyFont="1" applyFill="1" applyBorder="1" applyAlignment="1">
      <alignment horizontal="center" vertical="center" wrapText="1"/>
    </xf>
    <xf numFmtId="0" fontId="6" fillId="0" borderId="4" xfId="0" applyFont="1" applyBorder="1" applyAlignment="1">
      <alignment vertical="center"/>
    </xf>
    <xf numFmtId="0" fontId="23" fillId="20" borderId="77" xfId="0" applyFont="1" applyFill="1" applyBorder="1" applyAlignment="1">
      <alignment horizontal="center" vertical="center" wrapText="1"/>
    </xf>
    <xf numFmtId="0" fontId="6" fillId="4" borderId="4" xfId="4" applyFont="1" applyBorder="1" applyAlignment="1" applyProtection="1">
      <alignment horizontal="center" vertical="center" wrapText="1"/>
      <protection locked="0"/>
    </xf>
    <xf numFmtId="164" fontId="6" fillId="4" borderId="4" xfId="4" applyNumberFormat="1" applyFont="1" applyBorder="1" applyProtection="1">
      <protection locked="0"/>
    </xf>
    <xf numFmtId="164" fontId="6" fillId="4" borderId="11" xfId="4" applyNumberFormat="1" applyFont="1" applyBorder="1" applyProtection="1">
      <protection locked="0"/>
    </xf>
    <xf numFmtId="0" fontId="6" fillId="26" borderId="4" xfId="0" applyFont="1" applyFill="1" applyBorder="1" applyAlignment="1">
      <alignment vertical="center" wrapText="1"/>
    </xf>
    <xf numFmtId="0" fontId="24" fillId="0" borderId="24" xfId="0" applyFont="1" applyBorder="1" applyAlignment="1">
      <alignment horizontal="center" vertical="center" wrapText="1"/>
    </xf>
    <xf numFmtId="0" fontId="24" fillId="0" borderId="25" xfId="0" applyFont="1" applyFill="1" applyBorder="1" applyAlignment="1">
      <alignment horizontal="center" vertical="center" wrapText="1"/>
    </xf>
    <xf numFmtId="3" fontId="6" fillId="4" borderId="4" xfId="4" applyNumberFormat="1" applyFont="1" applyBorder="1" applyAlignment="1">
      <alignment horizontal="center" vertical="center" wrapText="1"/>
    </xf>
    <xf numFmtId="0" fontId="8" fillId="23" borderId="104" xfId="0" applyFont="1" applyFill="1" applyBorder="1" applyAlignment="1">
      <alignment horizontal="right" vertical="center" wrapText="1"/>
    </xf>
    <xf numFmtId="0" fontId="6" fillId="0" borderId="17" xfId="0" applyFont="1" applyBorder="1"/>
    <xf numFmtId="3" fontId="10" fillId="3" borderId="3" xfId="3" applyNumberFormat="1" applyFont="1"/>
    <xf numFmtId="0" fontId="34" fillId="11" borderId="0" xfId="10" applyFont="1" applyFill="1" applyAlignment="1">
      <alignment wrapText="1"/>
    </xf>
    <xf numFmtId="0" fontId="13" fillId="0" borderId="5" xfId="0" applyFont="1" applyBorder="1" applyAlignment="1">
      <alignment horizontal="left"/>
    </xf>
    <xf numFmtId="0" fontId="34" fillId="11" borderId="36" xfId="10" applyFont="1" applyFill="1" applyBorder="1" applyAlignment="1">
      <alignment wrapText="1"/>
    </xf>
    <xf numFmtId="0" fontId="10" fillId="0" borderId="6" xfId="3" applyFont="1" applyFill="1" applyBorder="1" applyAlignment="1"/>
    <xf numFmtId="0" fontId="20" fillId="0" borderId="4" xfId="0" applyFont="1" applyBorder="1" applyAlignment="1">
      <alignment horizontal="center"/>
    </xf>
    <xf numFmtId="0" fontId="35" fillId="11" borderId="36" xfId="10" applyFont="1" applyFill="1" applyBorder="1" applyAlignment="1">
      <alignment wrapText="1"/>
    </xf>
    <xf numFmtId="0" fontId="36" fillId="11" borderId="7" xfId="11" applyFont="1" applyBorder="1" applyAlignment="1">
      <alignment wrapText="1"/>
    </xf>
    <xf numFmtId="2" fontId="10" fillId="3" borderId="2" xfId="3" applyNumberFormat="1" applyFont="1" applyBorder="1" applyAlignment="1">
      <alignment vertical="center" wrapText="1"/>
    </xf>
    <xf numFmtId="3" fontId="6" fillId="5" borderId="2" xfId="4" applyNumberFormat="1" applyFont="1" applyFill="1" applyBorder="1" applyAlignment="1" applyProtection="1">
      <alignment horizontal="center" vertical="center" wrapText="1"/>
    </xf>
    <xf numFmtId="0" fontId="6" fillId="0" borderId="4" xfId="0" applyFont="1" applyBorder="1" applyProtection="1"/>
    <xf numFmtId="0" fontId="6" fillId="0" borderId="72" xfId="0" applyFont="1" applyBorder="1" applyAlignment="1"/>
    <xf numFmtId="0" fontId="6" fillId="0" borderId="73" xfId="0" applyFont="1" applyBorder="1" applyAlignment="1"/>
    <xf numFmtId="0" fontId="6" fillId="0" borderId="20" xfId="0" applyFont="1" applyBorder="1" applyAlignment="1"/>
    <xf numFmtId="0" fontId="20" fillId="24" borderId="107" xfId="0" applyNumberFormat="1" applyFont="1" applyFill="1" applyBorder="1" applyAlignment="1">
      <alignment horizontal="left" vertical="center" wrapText="1"/>
    </xf>
    <xf numFmtId="0" fontId="13" fillId="0" borderId="110" xfId="0" applyFont="1" applyBorder="1"/>
    <xf numFmtId="0" fontId="6" fillId="0" borderId="111" xfId="0" applyFont="1" applyBorder="1"/>
    <xf numFmtId="0" fontId="5" fillId="10" borderId="112" xfId="8" applyFont="1" applyFill="1" applyBorder="1" applyAlignment="1">
      <alignment horizontal="left" vertical="center" wrapText="1"/>
    </xf>
    <xf numFmtId="0" fontId="6" fillId="0" borderId="113" xfId="0" applyFont="1" applyBorder="1" applyAlignment="1">
      <alignment horizontal="left" vertical="center" wrapText="1"/>
    </xf>
    <xf numFmtId="0" fontId="5" fillId="0" borderId="113" xfId="0" applyFont="1" applyBorder="1" applyAlignment="1">
      <alignment horizontal="left" vertical="center" wrapText="1"/>
    </xf>
    <xf numFmtId="0" fontId="5" fillId="10" borderId="110" xfId="0" applyFont="1" applyFill="1" applyBorder="1" applyAlignment="1">
      <alignment horizontal="left" vertical="center" wrapText="1"/>
    </xf>
    <xf numFmtId="0" fontId="6" fillId="0" borderId="113" xfId="0" applyFont="1" applyBorder="1" applyAlignment="1">
      <alignment horizontal="left" vertical="center" wrapText="1"/>
    </xf>
    <xf numFmtId="0" fontId="5" fillId="10" borderId="112" xfId="0" applyFont="1" applyFill="1" applyBorder="1" applyAlignment="1">
      <alignment horizontal="center" vertical="center" wrapText="1"/>
    </xf>
    <xf numFmtId="0" fontId="6" fillId="0" borderId="113" xfId="0" applyFont="1" applyBorder="1"/>
    <xf numFmtId="0" fontId="6" fillId="0" borderId="119" xfId="0" applyFont="1" applyBorder="1"/>
    <xf numFmtId="0" fontId="6" fillId="0" borderId="120" xfId="0" applyFont="1" applyBorder="1"/>
    <xf numFmtId="0" fontId="5" fillId="10" borderId="112" xfId="0" applyFont="1" applyFill="1" applyBorder="1" applyAlignment="1">
      <alignment horizontal="left" vertical="center" wrapText="1"/>
    </xf>
    <xf numFmtId="0" fontId="6" fillId="0" borderId="113" xfId="0" applyFont="1" applyBorder="1" applyAlignment="1">
      <alignment horizontal="left"/>
    </xf>
    <xf numFmtId="0" fontId="6" fillId="0" borderId="110" xfId="0" applyFont="1" applyBorder="1"/>
    <xf numFmtId="0" fontId="6" fillId="0" borderId="127" xfId="0" applyFont="1" applyBorder="1"/>
    <xf numFmtId="5" fontId="6" fillId="0" borderId="4" xfId="0" applyNumberFormat="1" applyFont="1" applyBorder="1" applyAlignment="1">
      <alignment horizontal="right"/>
    </xf>
    <xf numFmtId="167" fontId="5" fillId="0" borderId="4" xfId="0" applyNumberFormat="1" applyFont="1" applyBorder="1" applyAlignment="1">
      <alignment horizontal="right" vertical="center"/>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0" xfId="0" applyFont="1" applyBorder="1" applyAlignment="1">
      <alignment horizontal="left" vertical="top" wrapText="1"/>
    </xf>
    <xf numFmtId="0" fontId="6" fillId="0" borderId="77" xfId="0" applyFont="1" applyBorder="1" applyAlignment="1">
      <alignment horizontal="left" vertical="top" wrapText="1"/>
    </xf>
    <xf numFmtId="0" fontId="24" fillId="0" borderId="37" xfId="0" applyFont="1" applyBorder="1" applyAlignment="1">
      <alignment horizontal="center" vertical="center"/>
    </xf>
    <xf numFmtId="0" fontId="24" fillId="0" borderId="0" xfId="0" applyFont="1" applyBorder="1" applyAlignment="1">
      <alignment horizontal="center" vertical="center"/>
    </xf>
    <xf numFmtId="0" fontId="24" fillId="0" borderId="77" xfId="0" applyFont="1" applyBorder="1" applyAlignment="1">
      <alignment horizontal="center" vertical="center"/>
    </xf>
    <xf numFmtId="0" fontId="6" fillId="0" borderId="33" xfId="0" applyFont="1" applyBorder="1" applyAlignment="1">
      <alignment horizontal="center"/>
    </xf>
    <xf numFmtId="0" fontId="6" fillId="0" borderId="19" xfId="0" applyFont="1" applyBorder="1" applyAlignment="1">
      <alignment horizontal="center"/>
    </xf>
    <xf numFmtId="0" fontId="13" fillId="21" borderId="37" xfId="0" applyFont="1" applyFill="1" applyBorder="1" applyAlignment="1">
      <alignment horizontal="center" vertical="center"/>
    </xf>
    <xf numFmtId="0" fontId="13" fillId="21" borderId="0" xfId="0" applyFont="1" applyFill="1" applyBorder="1" applyAlignment="1">
      <alignment horizontal="center" vertical="center"/>
    </xf>
    <xf numFmtId="0" fontId="13" fillId="21" borderId="77" xfId="0" applyFont="1" applyFill="1" applyBorder="1" applyAlignment="1">
      <alignment horizontal="center" vertical="center"/>
    </xf>
    <xf numFmtId="0" fontId="6" fillId="0" borderId="37" xfId="0" applyFont="1" applyBorder="1" applyAlignment="1">
      <alignment horizontal="left" vertical="center" wrapText="1"/>
    </xf>
    <xf numFmtId="0" fontId="6" fillId="0" borderId="0" xfId="0" applyFont="1" applyBorder="1" applyAlignment="1">
      <alignment horizontal="left" vertical="center" wrapText="1"/>
    </xf>
    <xf numFmtId="0" fontId="6" fillId="0" borderId="77"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34" xfId="0" applyFont="1" applyBorder="1" applyAlignment="1">
      <alignment horizontal="center"/>
    </xf>
    <xf numFmtId="0" fontId="10" fillId="3" borderId="0" xfId="3" applyFont="1" applyBorder="1" applyAlignment="1">
      <alignment horizontal="center"/>
    </xf>
    <xf numFmtId="0" fontId="10" fillId="3" borderId="75" xfId="3" applyFont="1" applyBorder="1" applyAlignment="1">
      <alignment horizont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5" fillId="0" borderId="5" xfId="0" applyFont="1" applyBorder="1" applyAlignment="1" applyProtection="1">
      <alignment horizontal="right"/>
    </xf>
    <xf numFmtId="0" fontId="5" fillId="0" borderId="6" xfId="0" applyFont="1" applyBorder="1" applyAlignment="1" applyProtection="1">
      <alignment horizontal="right"/>
    </xf>
    <xf numFmtId="0" fontId="5" fillId="0" borderId="7" xfId="0" applyFont="1" applyBorder="1" applyAlignment="1" applyProtection="1">
      <alignment horizontal="right"/>
    </xf>
    <xf numFmtId="0" fontId="10" fillId="3" borderId="8" xfId="3" applyFont="1" applyBorder="1" applyAlignment="1" applyProtection="1">
      <alignment horizontal="center"/>
    </xf>
    <xf numFmtId="0" fontId="10" fillId="3" borderId="9" xfId="3" applyFont="1" applyBorder="1" applyAlignment="1" applyProtection="1">
      <alignment horizontal="center"/>
    </xf>
    <xf numFmtId="0" fontId="10" fillId="3" borderId="10" xfId="3" applyFont="1" applyBorder="1" applyAlignment="1" applyProtection="1">
      <alignment horizontal="center"/>
    </xf>
    <xf numFmtId="0" fontId="6" fillId="0" borderId="68" xfId="0" applyFont="1" applyBorder="1" applyAlignment="1" applyProtection="1">
      <alignment horizontal="left" vertical="center" wrapText="1"/>
    </xf>
    <xf numFmtId="0" fontId="6" fillId="0" borderId="69" xfId="0" applyFont="1" applyBorder="1" applyAlignment="1" applyProtection="1">
      <alignment horizontal="left" vertical="center" wrapText="1"/>
    </xf>
    <xf numFmtId="0" fontId="6" fillId="0" borderId="51"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164" fontId="21" fillId="5" borderId="5" xfId="5" applyNumberFormat="1" applyFont="1" applyFill="1" applyBorder="1" applyAlignment="1">
      <alignment horizontal="center" vertical="center" wrapText="1"/>
    </xf>
    <xf numFmtId="164" fontId="21" fillId="5" borderId="6" xfId="5" applyNumberFormat="1" applyFont="1" applyFill="1" applyBorder="1" applyAlignment="1">
      <alignment horizontal="center" vertical="center" wrapText="1"/>
    </xf>
    <xf numFmtId="164" fontId="21" fillId="5" borderId="7" xfId="5"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7" fillId="0" borderId="5" xfId="0" applyFont="1" applyBorder="1" applyAlignment="1">
      <alignment horizontal="left" wrapText="1"/>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97" xfId="0" applyFont="1" applyBorder="1" applyAlignment="1">
      <alignment horizontal="left"/>
    </xf>
    <xf numFmtId="0" fontId="7" fillId="0" borderId="17" xfId="0" applyFont="1" applyBorder="1" applyAlignment="1">
      <alignment horizontal="left"/>
    </xf>
    <xf numFmtId="0" fontId="7" fillId="0" borderId="18" xfId="0" applyFont="1" applyBorder="1" applyAlignment="1">
      <alignment horizontal="left"/>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33" xfId="0" applyFont="1" applyBorder="1" applyAlignment="1">
      <alignment horizontal="left" vertical="center" wrapText="1"/>
    </xf>
    <xf numFmtId="0" fontId="7" fillId="0" borderId="19" xfId="0" applyFont="1" applyBorder="1" applyAlignment="1">
      <alignment horizontal="left" vertical="center" wrapText="1"/>
    </xf>
    <xf numFmtId="0" fontId="7" fillId="0" borderId="34"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0" fillId="3" borderId="5" xfId="3" applyFont="1" applyBorder="1" applyAlignment="1">
      <alignment horizontal="center" vertical="center" wrapText="1"/>
    </xf>
    <xf numFmtId="0" fontId="10" fillId="3" borderId="6" xfId="3" applyFont="1" applyBorder="1" applyAlignment="1">
      <alignment horizontal="center" vertical="center" wrapText="1"/>
    </xf>
    <xf numFmtId="0" fontId="10" fillId="3" borderId="7" xfId="3" applyFont="1" applyBorder="1" applyAlignment="1">
      <alignment horizontal="center" vertical="center" wrapText="1"/>
    </xf>
    <xf numFmtId="164" fontId="10" fillId="0" borderId="5" xfId="3" applyNumberFormat="1" applyFont="1" applyFill="1" applyBorder="1" applyAlignment="1">
      <alignment horizontal="center" vertical="center" wrapText="1"/>
    </xf>
    <xf numFmtId="164" fontId="10" fillId="0" borderId="6" xfId="3" applyNumberFormat="1" applyFont="1" applyFill="1" applyBorder="1" applyAlignment="1">
      <alignment horizontal="center" vertical="center" wrapText="1"/>
    </xf>
    <xf numFmtId="164" fontId="10" fillId="0" borderId="7" xfId="3" applyNumberFormat="1" applyFont="1" applyFill="1" applyBorder="1" applyAlignment="1">
      <alignment horizontal="center" vertical="center" wrapText="1"/>
    </xf>
    <xf numFmtId="0" fontId="13" fillId="0" borderId="5" xfId="0" applyFont="1" applyBorder="1" applyAlignment="1">
      <alignment horizontal="left"/>
    </xf>
    <xf numFmtId="0" fontId="6" fillId="0" borderId="6" xfId="0" applyFont="1" applyBorder="1" applyAlignment="1">
      <alignment horizontal="left"/>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0" fillId="3" borderId="0" xfId="3" applyFont="1" applyBorder="1" applyAlignment="1">
      <alignment horizontal="center" vertical="center" wrapText="1"/>
    </xf>
    <xf numFmtId="0" fontId="10" fillId="3" borderId="77" xfId="3" applyFont="1" applyBorder="1" applyAlignment="1">
      <alignment horizontal="center" vertical="center" wrapText="1"/>
    </xf>
    <xf numFmtId="0" fontId="6" fillId="0" borderId="37" xfId="0" applyFont="1" applyBorder="1" applyAlignment="1">
      <alignment horizontal="center"/>
    </xf>
    <xf numFmtId="0" fontId="6" fillId="0" borderId="0" xfId="0" applyFont="1" applyBorder="1" applyAlignment="1">
      <alignment horizontal="center"/>
    </xf>
    <xf numFmtId="0" fontId="6" fillId="0" borderId="77" xfId="0" applyFont="1" applyBorder="1" applyAlignment="1">
      <alignment horizontal="center"/>
    </xf>
    <xf numFmtId="164" fontId="10" fillId="0" borderId="78" xfId="3" applyNumberFormat="1" applyFont="1" applyFill="1" applyBorder="1" applyAlignment="1">
      <alignment horizontal="center" vertical="center" wrapText="1"/>
    </xf>
    <xf numFmtId="164" fontId="10" fillId="0" borderId="19" xfId="3" applyNumberFormat="1" applyFont="1" applyFill="1" applyBorder="1" applyAlignment="1">
      <alignment horizontal="center" vertical="center" wrapText="1"/>
    </xf>
    <xf numFmtId="164" fontId="10" fillId="0" borderId="34" xfId="3" applyNumberFormat="1" applyFont="1" applyFill="1" applyBorder="1" applyAlignment="1">
      <alignment horizontal="center" vertical="center" wrapText="1"/>
    </xf>
    <xf numFmtId="0" fontId="10" fillId="0" borderId="79" xfId="3" applyFont="1" applyFill="1" applyBorder="1" applyAlignment="1">
      <alignment horizontal="center" vertical="center" wrapText="1"/>
    </xf>
    <xf numFmtId="0" fontId="10" fillId="0" borderId="80" xfId="3" applyFont="1" applyFill="1" applyBorder="1" applyAlignment="1">
      <alignment horizontal="center" vertical="center" wrapText="1"/>
    </xf>
    <xf numFmtId="0" fontId="10" fillId="0" borderId="81" xfId="3" applyFont="1" applyFill="1" applyBorder="1" applyAlignment="1">
      <alignment horizontal="center" vertical="center" wrapText="1"/>
    </xf>
    <xf numFmtId="0" fontId="10" fillId="3" borderId="75" xfId="3" applyFont="1" applyBorder="1" applyAlignment="1">
      <alignment horizontal="center" vertical="center" wrapText="1"/>
    </xf>
    <xf numFmtId="0" fontId="6" fillId="4" borderId="5" xfId="4" applyFont="1" applyBorder="1" applyAlignment="1" applyProtection="1">
      <alignment horizontal="left" vertical="center" wrapText="1"/>
      <protection locked="0"/>
    </xf>
    <xf numFmtId="0" fontId="6" fillId="4" borderId="6" xfId="4" applyFont="1" applyBorder="1" applyAlignment="1" applyProtection="1">
      <alignment horizontal="left" vertical="center" wrapText="1"/>
      <protection locked="0"/>
    </xf>
    <xf numFmtId="0" fontId="6" fillId="4" borderId="7" xfId="4" applyFont="1" applyBorder="1" applyAlignment="1" applyProtection="1">
      <alignment horizontal="left" vertical="center" wrapText="1"/>
      <protection locked="0"/>
    </xf>
    <xf numFmtId="0" fontId="33" fillId="9" borderId="94" xfId="3" applyFont="1" applyFill="1" applyBorder="1" applyAlignment="1">
      <alignment horizontal="center" wrapText="1"/>
    </xf>
    <xf numFmtId="0" fontId="33" fillId="9" borderId="95" xfId="3" applyFont="1" applyFill="1" applyBorder="1" applyAlignment="1">
      <alignment horizontal="center" wrapText="1"/>
    </xf>
    <xf numFmtId="0" fontId="33" fillId="9" borderId="96" xfId="3" applyFont="1" applyFill="1" applyBorder="1" applyAlignment="1">
      <alignment horizontal="center" wrapText="1"/>
    </xf>
    <xf numFmtId="0" fontId="5" fillId="4" borderId="97" xfId="4" applyFont="1" applyBorder="1" applyAlignment="1">
      <alignment horizontal="center" wrapText="1"/>
    </xf>
    <xf numFmtId="0" fontId="6" fillId="4" borderId="17" xfId="4" applyFont="1" applyBorder="1" applyAlignment="1">
      <alignment horizontal="center" wrapText="1"/>
    </xf>
    <xf numFmtId="0" fontId="5" fillId="5" borderId="98" xfId="7" applyFont="1" applyFill="1" applyBorder="1" applyAlignment="1">
      <alignment horizontal="center" wrapText="1"/>
    </xf>
    <xf numFmtId="0" fontId="5" fillId="5" borderId="99" xfId="7" applyFont="1" applyFill="1" applyBorder="1" applyAlignment="1">
      <alignment horizontal="center" wrapText="1"/>
    </xf>
    <xf numFmtId="0" fontId="5" fillId="5" borderId="100" xfId="7" applyFont="1" applyFill="1" applyBorder="1" applyAlignment="1">
      <alignment horizontal="center" wrapText="1"/>
    </xf>
    <xf numFmtId="0" fontId="6" fillId="0" borderId="5" xfId="0" applyFont="1" applyBorder="1" applyAlignment="1">
      <alignment horizontal="left"/>
    </xf>
    <xf numFmtId="0" fontId="6" fillId="0" borderId="7" xfId="0" applyFont="1" applyBorder="1" applyAlignment="1">
      <alignment horizontal="left"/>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3" borderId="5" xfId="3" applyFont="1" applyBorder="1" applyAlignment="1">
      <alignment horizontal="center" wrapText="1"/>
    </xf>
    <xf numFmtId="0" fontId="10" fillId="3" borderId="6" xfId="3" applyFont="1" applyBorder="1" applyAlignment="1">
      <alignment horizontal="center" wrapText="1"/>
    </xf>
    <xf numFmtId="0" fontId="10" fillId="3" borderId="7" xfId="3" applyFont="1" applyBorder="1" applyAlignment="1">
      <alignment horizont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4" fontId="10" fillId="0" borderId="82" xfId="3" applyNumberFormat="1" applyFont="1" applyFill="1" applyBorder="1" applyAlignment="1">
      <alignment horizontal="center" vertical="center" wrapText="1"/>
    </xf>
    <xf numFmtId="4" fontId="10" fillId="0" borderId="83" xfId="3" applyNumberFormat="1" applyFont="1" applyFill="1" applyBorder="1" applyAlignment="1">
      <alignment horizontal="center" vertical="center" wrapText="1"/>
    </xf>
    <xf numFmtId="4" fontId="10" fillId="0" borderId="84" xfId="3" applyNumberFormat="1" applyFont="1" applyFill="1" applyBorder="1" applyAlignment="1">
      <alignment horizontal="center" vertical="center" wrapText="1"/>
    </xf>
    <xf numFmtId="0" fontId="6" fillId="0" borderId="5" xfId="0" applyFont="1" applyBorder="1" applyAlignment="1">
      <alignment horizontal="left" wrapText="1"/>
    </xf>
    <xf numFmtId="0" fontId="6" fillId="0" borderId="6" xfId="0" applyFont="1" applyBorder="1" applyAlignment="1">
      <alignment horizontal="left" wrapText="1"/>
    </xf>
    <xf numFmtId="0" fontId="20" fillId="0" borderId="18" xfId="0" applyFont="1" applyBorder="1" applyAlignment="1">
      <alignment horizontal="center" vertical="center" wrapText="1"/>
    </xf>
    <xf numFmtId="2" fontId="10" fillId="0" borderId="101" xfId="3" applyNumberFormat="1" applyFont="1" applyFill="1" applyBorder="1" applyAlignment="1">
      <alignment horizontal="center" vertical="center" wrapText="1"/>
    </xf>
    <xf numFmtId="2" fontId="10" fillId="0" borderId="102" xfId="3" applyNumberFormat="1" applyFont="1" applyFill="1" applyBorder="1" applyAlignment="1">
      <alignment horizontal="center" vertical="center" wrapText="1"/>
    </xf>
    <xf numFmtId="2" fontId="10" fillId="0" borderId="103" xfId="3" applyNumberFormat="1" applyFont="1" applyFill="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4" xfId="0" applyFont="1" applyBorder="1" applyAlignment="1">
      <alignment horizontal="center" vertical="center" wrapText="1"/>
    </xf>
    <xf numFmtId="0" fontId="25" fillId="0" borderId="22" xfId="0" applyFont="1" applyBorder="1" applyAlignment="1">
      <alignment horizontal="left" wrapText="1"/>
    </xf>
    <xf numFmtId="0" fontId="25" fillId="0" borderId="23" xfId="0" applyFont="1" applyBorder="1" applyAlignment="1">
      <alignment horizontal="left" wrapText="1"/>
    </xf>
    <xf numFmtId="0" fontId="25" fillId="0" borderId="32" xfId="0" applyFont="1" applyBorder="1" applyAlignment="1">
      <alignment horizontal="left" wrapText="1"/>
    </xf>
    <xf numFmtId="0" fontId="25" fillId="0" borderId="24" xfId="0" applyFont="1" applyBorder="1" applyAlignment="1">
      <alignment horizontal="left" wrapText="1"/>
    </xf>
    <xf numFmtId="0" fontId="25" fillId="0" borderId="41" xfId="0" applyFont="1" applyBorder="1" applyAlignment="1">
      <alignment horizontal="left"/>
    </xf>
    <xf numFmtId="0" fontId="25" fillId="0" borderId="42" xfId="0" applyFont="1" applyBorder="1" applyAlignment="1">
      <alignment horizontal="left"/>
    </xf>
    <xf numFmtId="0" fontId="27" fillId="13" borderId="58" xfId="4" applyFont="1" applyFill="1" applyBorder="1" applyAlignment="1" applyProtection="1">
      <alignment horizontal="center"/>
    </xf>
    <xf numFmtId="0" fontId="27" fillId="13" borderId="46" xfId="4" applyFont="1" applyFill="1" applyBorder="1" applyAlignment="1" applyProtection="1">
      <alignment horizontal="center"/>
    </xf>
    <xf numFmtId="0" fontId="27" fillId="13" borderId="59" xfId="4" applyFont="1" applyFill="1" applyBorder="1" applyAlignment="1" applyProtection="1">
      <alignment horizontal="center"/>
    </xf>
    <xf numFmtId="0" fontId="24" fillId="0" borderId="42" xfId="0" applyFont="1" applyBorder="1" applyAlignment="1">
      <alignment horizontal="left" wrapText="1"/>
    </xf>
    <xf numFmtId="0" fontId="27" fillId="13" borderId="52" xfId="4" applyFont="1" applyFill="1" applyBorder="1" applyAlignment="1" applyProtection="1">
      <alignment horizontal="center"/>
    </xf>
    <xf numFmtId="0" fontId="27" fillId="13" borderId="62" xfId="4" applyFont="1" applyFill="1" applyBorder="1" applyAlignment="1" applyProtection="1">
      <alignment horizontal="center"/>
    </xf>
    <xf numFmtId="0" fontId="27" fillId="13" borderId="64" xfId="4" applyFont="1" applyFill="1" applyBorder="1" applyAlignment="1" applyProtection="1">
      <alignment horizontal="center"/>
    </xf>
    <xf numFmtId="0" fontId="27" fillId="13" borderId="57" xfId="4" applyFont="1" applyFill="1" applyBorder="1" applyAlignment="1" applyProtection="1">
      <alignment horizontal="center"/>
    </xf>
    <xf numFmtId="0" fontId="27" fillId="13" borderId="65" xfId="4" applyFont="1" applyFill="1" applyBorder="1" applyAlignment="1" applyProtection="1">
      <alignment horizontal="center"/>
    </xf>
    <xf numFmtId="0" fontId="26" fillId="5" borderId="0" xfId="0" applyFont="1" applyFill="1" applyAlignment="1" applyProtection="1">
      <alignment horizontal="center"/>
    </xf>
    <xf numFmtId="0" fontId="26" fillId="5" borderId="67" xfId="0" applyFont="1" applyFill="1" applyBorder="1" applyAlignment="1" applyProtection="1">
      <alignment horizontal="center"/>
    </xf>
    <xf numFmtId="0" fontId="6" fillId="0" borderId="39" xfId="0" applyFont="1" applyBorder="1" applyAlignment="1">
      <alignment horizontal="left"/>
    </xf>
    <xf numFmtId="0" fontId="6" fillId="0" borderId="30" xfId="0" applyFont="1" applyBorder="1" applyAlignment="1">
      <alignment horizontal="left"/>
    </xf>
    <xf numFmtId="0" fontId="25" fillId="0" borderId="32" xfId="0" applyFont="1" applyBorder="1" applyAlignment="1" applyProtection="1">
      <alignment horizontal="center"/>
    </xf>
    <xf numFmtId="0" fontId="25" fillId="0" borderId="24" xfId="0" applyFont="1" applyBorder="1" applyAlignment="1" applyProtection="1">
      <alignment horizontal="center"/>
    </xf>
    <xf numFmtId="0" fontId="25" fillId="0" borderId="38" xfId="0" applyFont="1" applyBorder="1" applyAlignment="1" applyProtection="1">
      <alignment horizontal="center"/>
    </xf>
    <xf numFmtId="0" fontId="25" fillId="0" borderId="4" xfId="0" applyFont="1" applyBorder="1" applyAlignment="1" applyProtection="1">
      <alignment horizontal="center"/>
    </xf>
    <xf numFmtId="0" fontId="6" fillId="0" borderId="24" xfId="0" applyFont="1" applyBorder="1" applyAlignment="1" applyProtection="1">
      <alignment horizontal="center" wrapText="1"/>
    </xf>
    <xf numFmtId="0" fontId="6" fillId="0" borderId="4" xfId="0" applyFont="1" applyBorder="1" applyAlignment="1" applyProtection="1">
      <alignment horizontal="center" wrapText="1"/>
    </xf>
    <xf numFmtId="0" fontId="6" fillId="0" borderId="38" xfId="0" applyFont="1" applyBorder="1" applyAlignment="1" applyProtection="1">
      <alignment horizontal="left"/>
    </xf>
    <xf numFmtId="0" fontId="6" fillId="0" borderId="4" xfId="0" applyFont="1" applyBorder="1" applyAlignment="1" applyProtection="1">
      <alignment horizontal="left"/>
    </xf>
    <xf numFmtId="0" fontId="6" fillId="0" borderId="38" xfId="0" applyFont="1" applyBorder="1" applyAlignment="1">
      <alignment horizontal="left"/>
    </xf>
    <xf numFmtId="0" fontId="6" fillId="0" borderId="4" xfId="0" applyFont="1" applyBorder="1" applyAlignment="1">
      <alignment horizontal="left"/>
    </xf>
    <xf numFmtId="0" fontId="31" fillId="0" borderId="40" xfId="0" applyFont="1" applyBorder="1" applyAlignment="1">
      <alignment horizontal="center" vertical="center"/>
    </xf>
    <xf numFmtId="0" fontId="31" fillId="0" borderId="70" xfId="0" applyFont="1" applyBorder="1" applyAlignment="1">
      <alignment horizontal="center" vertical="center"/>
    </xf>
    <xf numFmtId="0" fontId="6" fillId="0" borderId="126" xfId="0" applyFont="1" applyBorder="1" applyAlignment="1">
      <alignment horizontal="center"/>
    </xf>
    <xf numFmtId="0" fontId="6" fillId="0" borderId="125" xfId="0" applyFont="1" applyBorder="1" applyAlignment="1">
      <alignment horizontal="center"/>
    </xf>
    <xf numFmtId="0" fontId="6" fillId="0" borderId="111" xfId="0" applyFont="1" applyBorder="1" applyAlignment="1">
      <alignment horizontal="center"/>
    </xf>
    <xf numFmtId="0" fontId="5" fillId="10" borderId="115"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6" fillId="0" borderId="125" xfId="0" applyFont="1" applyBorder="1" applyAlignment="1">
      <alignment horizontal="left" vertical="center" wrapText="1"/>
    </xf>
    <xf numFmtId="0" fontId="6" fillId="0" borderId="7" xfId="0" applyFont="1" applyBorder="1" applyAlignment="1">
      <alignment horizontal="left" vertical="center" wrapText="1"/>
    </xf>
    <xf numFmtId="0" fontId="6" fillId="0" borderId="115" xfId="0" applyFont="1" applyBorder="1" applyAlignment="1">
      <alignment horizontal="center"/>
    </xf>
    <xf numFmtId="0" fontId="6" fillId="0" borderId="17" xfId="0" applyFont="1" applyBorder="1" applyAlignment="1">
      <alignment horizontal="center"/>
    </xf>
    <xf numFmtId="0" fontId="6" fillId="0" borderId="124" xfId="0" applyFont="1" applyBorder="1" applyAlignment="1">
      <alignment horizontal="center"/>
    </xf>
    <xf numFmtId="0" fontId="6" fillId="0" borderId="37" xfId="0" applyFont="1" applyBorder="1" applyAlignment="1">
      <alignment horizontal="center" wrapText="1"/>
    </xf>
    <xf numFmtId="0" fontId="6" fillId="0" borderId="111" xfId="0" applyFont="1" applyBorder="1" applyAlignment="1">
      <alignment horizontal="center" wrapText="1"/>
    </xf>
    <xf numFmtId="0" fontId="6" fillId="0" borderId="113" xfId="0" applyFont="1" applyBorder="1" applyAlignment="1">
      <alignment horizontal="left" vertical="center" wrapText="1"/>
    </xf>
    <xf numFmtId="0" fontId="6" fillId="0" borderId="4" xfId="0" applyFont="1" applyBorder="1" applyAlignment="1">
      <alignment horizontal="left" vertical="center" wrapText="1"/>
    </xf>
    <xf numFmtId="0" fontId="10" fillId="3" borderId="111" xfId="3" applyFont="1" applyBorder="1" applyAlignment="1">
      <alignment horizontal="center"/>
    </xf>
    <xf numFmtId="0" fontId="6" fillId="0" borderId="110" xfId="0" applyFont="1" applyBorder="1" applyAlignment="1">
      <alignment horizontal="center"/>
    </xf>
    <xf numFmtId="0" fontId="12" fillId="25" borderId="0" xfId="0" applyFont="1" applyFill="1" applyBorder="1" applyAlignment="1">
      <alignment horizontal="center"/>
    </xf>
    <xf numFmtId="0" fontId="12" fillId="25" borderId="111" xfId="0" applyFont="1" applyFill="1" applyBorder="1" applyAlignment="1">
      <alignment horizontal="center"/>
    </xf>
    <xf numFmtId="0" fontId="6" fillId="0" borderId="1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1" xfId="0" applyFont="1" applyBorder="1" applyAlignment="1">
      <alignment horizontal="center" vertical="center" wrapText="1"/>
    </xf>
    <xf numFmtId="0" fontId="5" fillId="0" borderId="37" xfId="0" applyFont="1" applyFill="1" applyBorder="1" applyAlignment="1">
      <alignment horizontal="center" vertical="center" wrapText="1"/>
    </xf>
    <xf numFmtId="0" fontId="5" fillId="0" borderId="111" xfId="0" applyFont="1" applyFill="1" applyBorder="1" applyAlignment="1">
      <alignment horizontal="center" vertical="center" wrapText="1"/>
    </xf>
    <xf numFmtId="0" fontId="10" fillId="3" borderId="110" xfId="3" applyFont="1" applyBorder="1" applyAlignment="1">
      <alignment horizontal="center"/>
    </xf>
    <xf numFmtId="0" fontId="6" fillId="0" borderId="113" xfId="0" applyFont="1" applyBorder="1" applyAlignment="1">
      <alignment horizontal="left"/>
    </xf>
    <xf numFmtId="0" fontId="5" fillId="0" borderId="113" xfId="0" applyFont="1" applyBorder="1" applyAlignment="1">
      <alignment horizontal="left" vertical="center" wrapText="1"/>
    </xf>
    <xf numFmtId="0" fontId="5" fillId="0" borderId="4" xfId="0" applyFont="1" applyBorder="1" applyAlignment="1">
      <alignment horizontal="left" vertical="center" wrapText="1"/>
    </xf>
    <xf numFmtId="0" fontId="5" fillId="10" borderId="112"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5" fillId="0" borderId="113" xfId="0" applyFont="1" applyBorder="1" applyAlignment="1">
      <alignment horizontal="left"/>
    </xf>
    <xf numFmtId="0" fontId="5" fillId="0" borderId="4" xfId="0" applyFont="1" applyBorder="1" applyAlignment="1">
      <alignment horizontal="left"/>
    </xf>
    <xf numFmtId="0" fontId="6" fillId="0" borderId="116" xfId="0" applyFont="1" applyBorder="1" applyAlignment="1">
      <alignment horizontal="center"/>
    </xf>
    <xf numFmtId="0" fontId="6" fillId="0" borderId="117" xfId="0" applyFont="1" applyBorder="1" applyAlignment="1">
      <alignment horizontal="center"/>
    </xf>
    <xf numFmtId="0" fontId="6" fillId="0" borderId="118" xfId="0" applyFont="1" applyBorder="1" applyAlignment="1">
      <alignment horizontal="center"/>
    </xf>
    <xf numFmtId="0" fontId="6" fillId="0" borderId="113" xfId="0" applyFont="1" applyBorder="1" applyAlignment="1">
      <alignment horizontal="center" vertical="top" wrapText="1"/>
    </xf>
    <xf numFmtId="0" fontId="6" fillId="0" borderId="4" xfId="0" applyFont="1" applyBorder="1" applyAlignment="1">
      <alignment horizontal="center" vertical="top" wrapText="1"/>
    </xf>
    <xf numFmtId="0" fontId="6" fillId="0" borderId="114" xfId="0" applyFont="1" applyBorder="1" applyAlignment="1">
      <alignment horizontal="center"/>
    </xf>
    <xf numFmtId="0" fontId="6" fillId="0" borderId="11" xfId="0" applyFont="1" applyBorder="1" applyAlignment="1">
      <alignment horizontal="center"/>
    </xf>
    <xf numFmtId="0" fontId="10" fillId="3" borderId="121" xfId="3" applyFont="1" applyBorder="1" applyAlignment="1">
      <alignment horizontal="center"/>
    </xf>
    <xf numFmtId="0" fontId="10" fillId="3" borderId="122" xfId="3" applyFont="1" applyBorder="1" applyAlignment="1">
      <alignment horizontal="center"/>
    </xf>
    <xf numFmtId="0" fontId="10" fillId="3" borderId="123" xfId="3" applyFont="1" applyBorder="1" applyAlignment="1">
      <alignment horizontal="center"/>
    </xf>
    <xf numFmtId="0" fontId="6" fillId="0" borderId="1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13" xfId="0" applyFont="1" applyBorder="1" applyAlignment="1">
      <alignment horizontal="left" vertical="top" wrapText="1"/>
    </xf>
    <xf numFmtId="0" fontId="6" fillId="0" borderId="4" xfId="0" applyFont="1" applyBorder="1" applyAlignment="1">
      <alignment horizontal="left" vertical="top" wrapText="1"/>
    </xf>
    <xf numFmtId="0" fontId="5" fillId="10" borderId="110"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12" fillId="25" borderId="0" xfId="3" applyFont="1" applyFill="1" applyBorder="1" applyAlignment="1">
      <alignment horizontal="center"/>
    </xf>
    <xf numFmtId="0" fontId="12" fillId="25" borderId="111" xfId="3" applyFont="1" applyFill="1" applyBorder="1" applyAlignment="1">
      <alignment horizontal="center"/>
    </xf>
    <xf numFmtId="0" fontId="32" fillId="18" borderId="105" xfId="0" applyFont="1" applyFill="1" applyBorder="1" applyAlignment="1">
      <alignment horizontal="center" vertical="center" wrapText="1"/>
    </xf>
    <xf numFmtId="0" fontId="32" fillId="18" borderId="106" xfId="0" applyFont="1" applyFill="1" applyBorder="1" applyAlignment="1">
      <alignment horizontal="center" vertical="center" wrapText="1"/>
    </xf>
    <xf numFmtId="0" fontId="6" fillId="17" borderId="121" xfId="0" applyFont="1" applyFill="1" applyBorder="1" applyAlignment="1">
      <alignment horizontal="center"/>
    </xf>
    <xf numFmtId="0" fontId="6" fillId="17" borderId="122" xfId="0" applyFont="1" applyFill="1" applyBorder="1" applyAlignment="1">
      <alignment horizontal="center"/>
    </xf>
    <xf numFmtId="0" fontId="6" fillId="17" borderId="123" xfId="0" applyFont="1" applyFill="1" applyBorder="1" applyAlignment="1">
      <alignment horizontal="center"/>
    </xf>
    <xf numFmtId="0" fontId="6" fillId="17" borderId="110" xfId="0" applyFont="1" applyFill="1" applyBorder="1" applyAlignment="1">
      <alignment horizontal="center"/>
    </xf>
    <xf numFmtId="0" fontId="6" fillId="17" borderId="0" xfId="0" applyFont="1" applyFill="1" applyBorder="1" applyAlignment="1">
      <alignment horizontal="center"/>
    </xf>
    <xf numFmtId="0" fontId="6" fillId="17" borderId="111" xfId="0" applyFont="1" applyFill="1" applyBorder="1" applyAlignment="1">
      <alignment horizontal="center"/>
    </xf>
    <xf numFmtId="0" fontId="13" fillId="22" borderId="109" xfId="0" applyNumberFormat="1" applyFont="1" applyFill="1" applyBorder="1" applyAlignment="1">
      <alignment horizontal="center" vertical="center" wrapText="1"/>
    </xf>
    <xf numFmtId="0" fontId="13" fillId="22" borderId="108" xfId="0" applyNumberFormat="1" applyFont="1" applyFill="1" applyBorder="1" applyAlignment="1">
      <alignment horizontal="center" vertical="center" wrapText="1"/>
    </xf>
    <xf numFmtId="0" fontId="5" fillId="0" borderId="110" xfId="0" applyFont="1" applyBorder="1" applyAlignment="1">
      <alignment horizontal="center" vertical="center" wrapText="1"/>
    </xf>
    <xf numFmtId="0" fontId="5" fillId="0" borderId="0" xfId="0" applyFont="1" applyBorder="1" applyAlignment="1">
      <alignment horizontal="center" vertical="center" wrapText="1"/>
    </xf>
  </cellXfs>
  <cellStyles count="13">
    <cellStyle name="20% - Accent1" xfId="4" builtinId="30"/>
    <cellStyle name="20% - Accent3" xfId="8" builtinId="38"/>
    <cellStyle name="20% - Accent5" xfId="12" builtinId="46"/>
    <cellStyle name="Calculation" xfId="2" builtinId="22"/>
    <cellStyle name="Check Cell" xfId="3" builtinId="23"/>
    <cellStyle name="Currency" xfId="9" builtinId="4"/>
    <cellStyle name="Good" xfId="11" builtinId="26"/>
    <cellStyle name="Hyperlink" xfId="10" builtinId="8"/>
    <cellStyle name="Neutral" xfId="5" builtinId="28"/>
    <cellStyle name="Normal" xfId="0" builtinId="0"/>
    <cellStyle name="Note" xfId="7" builtinId="10"/>
    <cellStyle name="Output" xfId="1" builtinId="21"/>
    <cellStyle name="Percent" xfId="6" builtinId="5"/>
  </cellStyles>
  <dxfs count="0"/>
  <tableStyles count="0" defaultTableStyle="TableStyleMedium2" defaultPivotStyle="PivotStyleLight16"/>
  <colors>
    <mruColors>
      <color rgb="FF04456C"/>
      <color rgb="FFE3E9F1"/>
      <color rgb="FFBFCCDE"/>
      <color rgb="FFFFFFFF"/>
      <color rgb="FFD6DFEA"/>
      <color rgb="FFBECCDE"/>
      <color rgb="FFFFFF99"/>
      <color rgb="FF043070"/>
      <color rgb="FF233E6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Cost per Client </a:t>
            </a:r>
          </a:p>
        </c:rich>
      </c:tx>
      <c:layout>
        <c:manualLayout>
          <c:xMode val="edge"/>
          <c:yMode val="edge"/>
          <c:x val="0.20467376437100293"/>
          <c:y val="2.64608078651185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2947636353148165"/>
          <c:y val="0.19723992834229054"/>
          <c:w val="0.50779253554844095"/>
          <c:h val="0.73347810690330362"/>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Results!$A$7:$A$8</c:f>
              <c:strCache>
                <c:ptCount val="2"/>
                <c:pt idx="0">
                  <c:v>Direct Costs</c:v>
                </c:pt>
                <c:pt idx="1">
                  <c:v>Indirect Costs</c:v>
                </c:pt>
              </c:strCache>
            </c:strRef>
          </c:cat>
          <c:val>
            <c:numRef>
              <c:f>(Results!$C$7,Results!$C$8)</c:f>
              <c:numCache>
                <c:formatCode>"$"#,##0</c:formatCode>
                <c:ptCount val="2"/>
                <c:pt idx="0">
                  <c:v>0</c:v>
                </c:pt>
                <c:pt idx="1">
                  <c:v>0</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Direct Costs</a:t>
            </a:r>
          </a:p>
        </c:rich>
      </c:tx>
      <c:layout>
        <c:manualLayout>
          <c:xMode val="edge"/>
          <c:yMode val="edge"/>
          <c:x val="0.28072182133222207"/>
          <c:y val="1.52439024390243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5.3594118980252806E-2"/>
          <c:y val="0.18368518563662514"/>
          <c:w val="0.63098757850254783"/>
          <c:h val="0.6906235996415081"/>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Results!$A$14:$A$18</c:f>
              <c:strCache>
                <c:ptCount val="5"/>
                <c:pt idx="0">
                  <c:v>Hardware</c:v>
                </c:pt>
                <c:pt idx="1">
                  <c:v>Software</c:v>
                </c:pt>
                <c:pt idx="2">
                  <c:v>Direct Labor</c:v>
                </c:pt>
                <c:pt idx="3">
                  <c:v>Energy use</c:v>
                </c:pt>
                <c:pt idx="4">
                  <c:v>External Application Providers</c:v>
                </c:pt>
              </c:strCache>
            </c:strRef>
          </c:cat>
          <c:val>
            <c:numRef>
              <c:f>Results!$C$14:$C$18</c:f>
              <c:numCache>
                <c:formatCode>"$"#,##0.00</c:formatCode>
                <c:ptCount val="5"/>
                <c:pt idx="0">
                  <c:v>0</c:v>
                </c:pt>
                <c:pt idx="1">
                  <c:v>0</c:v>
                </c:pt>
                <c:pt idx="2">
                  <c:v>0</c:v>
                </c:pt>
                <c:pt idx="3">
                  <c:v>0</c:v>
                </c:pt>
                <c:pt idx="4">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511694046600725"/>
          <c:y val="0.14201955700659369"/>
          <c:w val="0.30488308166777167"/>
          <c:h val="0.8327035721144613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Hardware Costs</a:t>
            </a:r>
          </a:p>
        </c:rich>
      </c:tx>
      <c:layout>
        <c:manualLayout>
          <c:xMode val="edge"/>
          <c:yMode val="edge"/>
          <c:x val="0.22893594953856578"/>
          <c:y val="3.2679738562091513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4.8421831886398807E-2"/>
          <c:y val="0.27349985069231614"/>
          <c:w val="0.61780813723070938"/>
          <c:h val="0.72043407364777079"/>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Pt>
            <c:idx val="5"/>
            <c:bubble3D val="0"/>
            <c:spPr>
              <a:solidFill>
                <a:schemeClr val="accent6"/>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Results!$A$37:$A$42</c:f>
              <c:strCache>
                <c:ptCount val="6"/>
                <c:pt idx="0">
                  <c:v>Client devices</c:v>
                </c:pt>
                <c:pt idx="1">
                  <c:v>Server</c:v>
                </c:pt>
                <c:pt idx="2">
                  <c:v>Network</c:v>
                </c:pt>
                <c:pt idx="3">
                  <c:v>Printer</c:v>
                </c:pt>
                <c:pt idx="4">
                  <c:v>Supplies</c:v>
                </c:pt>
                <c:pt idx="5">
                  <c:v>Classroom Tech.</c:v>
                </c:pt>
              </c:strCache>
            </c:strRef>
          </c:cat>
          <c:val>
            <c:numRef>
              <c:f>Results!$D$37:$D$42</c:f>
              <c:numCache>
                <c:formatCode>"$"#,##0</c:formatCode>
                <c:ptCount val="6"/>
                <c:pt idx="0">
                  <c:v>0</c:v>
                </c:pt>
                <c:pt idx="1">
                  <c:v>0</c:v>
                </c:pt>
                <c:pt idx="2">
                  <c:v>0</c:v>
                </c:pt>
                <c:pt idx="3">
                  <c:v>0</c:v>
                </c:pt>
                <c:pt idx="4">
                  <c:v>0</c:v>
                </c:pt>
                <c:pt idx="5" formatCode="&quot;$&quot;#,##0_);\(&quot;$&quot;#,##0\)">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6656310055260182"/>
          <c:y val="0.30118912888182553"/>
          <c:w val="0.31444354712071249"/>
          <c:h val="0.6761664539638967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 Labor Cost Distribution</a:t>
            </a:r>
          </a:p>
        </c:rich>
      </c:tx>
      <c:layout>
        <c:manualLayout>
          <c:xMode val="edge"/>
          <c:yMode val="edge"/>
          <c:x val="0.27871116401147533"/>
          <c:y val="5.8479532163742687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8116360454943126E-2"/>
          <c:y val="0.15316802504950039"/>
          <c:w val="0.51372790901137355"/>
          <c:h val="0.81114933001795819"/>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Results!$A$58:$A$62</c:f>
              <c:strCache>
                <c:ptCount val="5"/>
                <c:pt idx="0">
                  <c:v>Technology Staff</c:v>
                </c:pt>
                <c:pt idx="1">
                  <c:v>Classroom Staff - Teachers</c:v>
                </c:pt>
                <c:pt idx="2">
                  <c:v>Classroom Staff - Aides</c:v>
                </c:pt>
                <c:pt idx="3">
                  <c:v>Non-Classroom Staff</c:v>
                </c:pt>
                <c:pt idx="4">
                  <c:v>Outsourced</c:v>
                </c:pt>
              </c:strCache>
            </c:strRef>
          </c:cat>
          <c:val>
            <c:numRef>
              <c:f>Results!$D$58:$D$62</c:f>
              <c:numCache>
                <c:formatCode>0%</c:formatCode>
                <c:ptCount val="5"/>
                <c:pt idx="0">
                  <c:v>0</c:v>
                </c:pt>
                <c:pt idx="1">
                  <c:v>0</c:v>
                </c:pt>
                <c:pt idx="2">
                  <c:v>0</c:v>
                </c:pt>
                <c:pt idx="3">
                  <c:v>0</c:v>
                </c:pt>
                <c:pt idx="4">
                  <c:v>0</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Results!$A$58:$A$62</c:f>
              <c:strCache>
                <c:ptCount val="5"/>
                <c:pt idx="0">
                  <c:v>Technology Staff</c:v>
                </c:pt>
                <c:pt idx="1">
                  <c:v>Classroom Staff - Teachers</c:v>
                </c:pt>
                <c:pt idx="2">
                  <c:v>Classroom Staff - Aides</c:v>
                </c:pt>
                <c:pt idx="3">
                  <c:v>Non-Classroom Staff</c:v>
                </c:pt>
                <c:pt idx="4">
                  <c:v>Outsourced</c:v>
                </c:pt>
              </c:strCache>
            </c:strRef>
          </c:cat>
          <c:val>
            <c:numRef>
              <c:f>Results!$D$58:$D$62</c:f>
              <c:numCache>
                <c:formatCode>0%</c:formatCode>
                <c:ptCount val="5"/>
                <c:pt idx="0">
                  <c:v>0</c:v>
                </c:pt>
                <c:pt idx="1">
                  <c:v>0</c:v>
                </c:pt>
                <c:pt idx="2">
                  <c:v>0</c:v>
                </c:pt>
                <c:pt idx="3">
                  <c:v>0</c:v>
                </c:pt>
                <c:pt idx="4">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7559329793078193"/>
          <c:y val="0.30357922364967538"/>
          <c:w val="0.30115088811572971"/>
          <c:h val="0.6440106828751669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Dir. Labor Staff</a:t>
            </a:r>
          </a:p>
        </c:rich>
      </c:tx>
      <c:layout>
        <c:manualLayout>
          <c:xMode val="edge"/>
          <c:yMode val="edge"/>
          <c:x val="0.44965831435079728"/>
          <c:y val="5.226480836236933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8.8663137509502638E-2"/>
          <c:y val="0.22484841833795166"/>
          <c:w val="0.43227292148735108"/>
          <c:h val="0.71242192286939743"/>
        </c:manualLayout>
      </c:layout>
      <c:pieChart>
        <c:varyColors val="1"/>
        <c:ser>
          <c:idx val="0"/>
          <c:order val="0"/>
          <c:explosion val="3"/>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Results!$A$73:$A$77</c:f>
              <c:strCache>
                <c:ptCount val="5"/>
                <c:pt idx="0">
                  <c:v>Technology Staff</c:v>
                </c:pt>
                <c:pt idx="1">
                  <c:v>Classroom Staff - Teachers</c:v>
                </c:pt>
                <c:pt idx="2">
                  <c:v>Classroom Staff - Aides</c:v>
                </c:pt>
                <c:pt idx="3">
                  <c:v>Non-Classroom Staff</c:v>
                </c:pt>
                <c:pt idx="4">
                  <c:v>Students &amp; Volunteers</c:v>
                </c:pt>
              </c:strCache>
            </c:strRef>
          </c:cat>
          <c:val>
            <c:numRef>
              <c:f>Results!$D$73:$D$77</c:f>
              <c:numCache>
                <c:formatCode>0%</c:formatCode>
                <c:ptCount val="5"/>
                <c:pt idx="0">
                  <c:v>0</c:v>
                </c:pt>
                <c:pt idx="1">
                  <c:v>0</c:v>
                </c:pt>
                <c:pt idx="2">
                  <c:v>0</c:v>
                </c:pt>
                <c:pt idx="3">
                  <c:v>0</c:v>
                </c:pt>
                <c:pt idx="4">
                  <c:v>0</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Results!$A$73:$A$77</c:f>
              <c:strCache>
                <c:ptCount val="5"/>
                <c:pt idx="0">
                  <c:v>Technology Staff</c:v>
                </c:pt>
                <c:pt idx="1">
                  <c:v>Classroom Staff - Teachers</c:v>
                </c:pt>
                <c:pt idx="2">
                  <c:v>Classroom Staff - Aides</c:v>
                </c:pt>
                <c:pt idx="3">
                  <c:v>Non-Classroom Staff</c:v>
                </c:pt>
                <c:pt idx="4">
                  <c:v>Students &amp; Volunteers</c:v>
                </c:pt>
              </c:strCache>
            </c:strRef>
          </c:cat>
          <c:val>
            <c:numRef>
              <c:f>Results!$D$73:$D$77</c:f>
              <c:numCache>
                <c:formatCode>0%</c:formatCode>
                <c:ptCount val="5"/>
                <c:pt idx="0">
                  <c:v>0</c:v>
                </c:pt>
                <c:pt idx="1">
                  <c:v>0</c:v>
                </c:pt>
                <c:pt idx="2">
                  <c:v>0</c:v>
                </c:pt>
                <c:pt idx="3">
                  <c:v>0</c:v>
                </c:pt>
                <c:pt idx="4">
                  <c:v>0</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Total Indirect Labor Cost</a:t>
            </a:r>
          </a:p>
        </c:rich>
      </c:tx>
      <c:layout>
        <c:manualLayout>
          <c:xMode val="edge"/>
          <c:yMode val="edge"/>
          <c:x val="0.37597214554822711"/>
          <c:y val="3.517692818518167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7.2397846025704357E-2"/>
          <c:y val="0.14912642696771339"/>
          <c:w val="0.50614383584565592"/>
          <c:h val="0.85237106097934079"/>
        </c:manualLayout>
      </c:layout>
      <c:pieChart>
        <c:varyColors val="1"/>
        <c:ser>
          <c:idx val="0"/>
          <c:order val="0"/>
          <c:tx>
            <c:strRef>
              <c:f>Results!$A$86</c:f>
              <c:strCache>
                <c:ptCount val="1"/>
                <c:pt idx="0">
                  <c:v>Total Indirect Labor Cost</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Results!$B$81:$F$81</c:f>
              <c:strCache>
                <c:ptCount val="5"/>
                <c:pt idx="1">
                  <c:v>Student</c:v>
                </c:pt>
                <c:pt idx="2">
                  <c:v>Classroom Staff - Teachers</c:v>
                </c:pt>
                <c:pt idx="3">
                  <c:v>Classroom Staff - Aides</c:v>
                </c:pt>
                <c:pt idx="4">
                  <c:v>Non-classroom Staff</c:v>
                </c:pt>
              </c:strCache>
            </c:strRef>
          </c:cat>
          <c:val>
            <c:numRef>
              <c:f>Results!$B$86:$F$86</c:f>
              <c:numCache>
                <c:formatCode>"$"#,##0</c:formatCode>
                <c:ptCount val="5"/>
                <c:pt idx="1">
                  <c:v>0</c:v>
                </c:pt>
                <c:pt idx="2">
                  <c:v>0</c:v>
                </c:pt>
                <c:pt idx="3">
                  <c:v>0</c:v>
                </c:pt>
                <c:pt idx="4">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0"/>
        <c:delete val="1"/>
      </c:legendEntry>
      <c:layout>
        <c:manualLayout>
          <c:xMode val="edge"/>
          <c:yMode val="edge"/>
          <c:x val="0.66427990596267505"/>
          <c:y val="0.23023605435396524"/>
          <c:w val="0.3050452474115582"/>
          <c:h val="0.6900141471677742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60000">
          <a:srgbClr val="BFCCDE"/>
        </a:gs>
        <a:gs pos="68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400"/>
              <a:t>Total Indirect Labor Cost</a:t>
            </a:r>
          </a:p>
        </c:rich>
      </c:tx>
      <c:layout>
        <c:manualLayout>
          <c:xMode val="edge"/>
          <c:yMode val="edge"/>
          <c:x val="0.3658745247148289"/>
          <c:y val="3.00300300300300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6.6713072462900314E-2"/>
          <c:y val="0.14441804008733145"/>
          <c:w val="0.53817307692307692"/>
          <c:h val="0.8610769230769230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Results!$A$82:$A$85</c:f>
              <c:strCache>
                <c:ptCount val="4"/>
                <c:pt idx="0">
                  <c:v>Formal and Casual Learning</c:v>
                </c:pt>
                <c:pt idx="1">
                  <c:v>Providing Support to Others</c:v>
                </c:pt>
                <c:pt idx="2">
                  <c:v>Maintenance and Development</c:v>
                </c:pt>
                <c:pt idx="3">
                  <c:v>Own Issues, or Wait for Fix</c:v>
                </c:pt>
              </c:strCache>
            </c:strRef>
          </c:cat>
          <c:val>
            <c:numRef>
              <c:f>Results!$G$82:$G$85</c:f>
              <c:numCache>
                <c:formatCode>"$"#,##0</c:formatCode>
                <c:ptCount val="4"/>
                <c:pt idx="0">
                  <c:v>0</c:v>
                </c:pt>
                <c:pt idx="1">
                  <c:v>0</c:v>
                </c:pt>
                <c:pt idx="2">
                  <c:v>0</c:v>
                </c:pt>
                <c:pt idx="3">
                  <c:v>0</c:v>
                </c:pt>
              </c:numCache>
            </c:numRef>
          </c:val>
        </c:ser>
        <c:ser>
          <c:idx val="1"/>
          <c:order val="1"/>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Results!$A$82:$A$85</c:f>
              <c:strCache>
                <c:ptCount val="4"/>
                <c:pt idx="0">
                  <c:v>Formal and Casual Learning</c:v>
                </c:pt>
                <c:pt idx="1">
                  <c:v>Providing Support to Others</c:v>
                </c:pt>
                <c:pt idx="2">
                  <c:v>Maintenance and Development</c:v>
                </c:pt>
                <c:pt idx="3">
                  <c:v>Own Issues, or Wait for Fix</c:v>
                </c:pt>
              </c:strCache>
            </c:strRef>
          </c:cat>
          <c:val>
            <c:numRef>
              <c:f>Results!$G$82:$G$85</c:f>
              <c:numCache>
                <c:formatCode>"$"#,##0</c:formatCode>
                <c:ptCount val="4"/>
                <c:pt idx="0">
                  <c:v>0</c:v>
                </c:pt>
                <c:pt idx="1">
                  <c:v>0</c:v>
                </c:pt>
                <c:pt idx="2">
                  <c:v>0</c:v>
                </c:pt>
                <c:pt idx="3">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60000">
          <a:srgbClr val="BFCCDE">
            <a:lumMod val="100000"/>
          </a:srgbClr>
        </a:gs>
        <a:gs pos="68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Cost by Labor Type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2.1337406353617559E-2"/>
          <c:y val="0.2311962191434932"/>
          <c:w val="0.59713050574560533"/>
          <c:h val="0.6746062992125984"/>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Results!$A$48:$A$50</c:f>
              <c:strCache>
                <c:ptCount val="3"/>
                <c:pt idx="0">
                  <c:v>Operations &amp; Financial Labor</c:v>
                </c:pt>
                <c:pt idx="1">
                  <c:v>Professional Dev &amp; Training</c:v>
                </c:pt>
                <c:pt idx="2">
                  <c:v>Content and Curriculum Dev &amp; Support</c:v>
                </c:pt>
              </c:strCache>
            </c:strRef>
          </c:cat>
          <c:val>
            <c:numRef>
              <c:f>Results!$D$48:$D$50</c:f>
              <c:numCache>
                <c:formatCode>"$"#,##0</c:formatCode>
                <c:ptCount val="3"/>
                <c:pt idx="0">
                  <c:v>0</c:v>
                </c:pt>
                <c:pt idx="1">
                  <c:v>0</c:v>
                </c:pt>
                <c:pt idx="2">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37242299840725"/>
          <c:y val="0.27610468786338416"/>
          <c:w val="0.3437643478325893"/>
          <c:h val="0.61116066978969397"/>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Number</a:t>
            </a:r>
            <a:r>
              <a:rPr lang="en-US" baseline="0"/>
              <a:t> of Client Devices</a:t>
            </a:r>
            <a:endParaRPr lang="en-US"/>
          </a:p>
        </c:rich>
      </c:tx>
      <c:layout>
        <c:manualLayout>
          <c:xMode val="edge"/>
          <c:yMode val="edge"/>
          <c:x val="0.29839078112354112"/>
          <c:y val="3.2258064516129031E-2"/>
        </c:manualLayout>
      </c:layout>
      <c:overlay val="0"/>
      <c:spPr>
        <a:solidFill>
          <a:srgbClr val="BECCDE"/>
        </a:soli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5.8176949783294379E-2"/>
          <c:y val="0.3035710024883253"/>
          <c:w val="0.56952506296943428"/>
          <c:h val="0.6375006350012699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(Input!$B$27:$B$30,Input!$B$34)</c:f>
              <c:strCache>
                <c:ptCount val="5"/>
                <c:pt idx="0">
                  <c:v>Desktop Clients</c:v>
                </c:pt>
                <c:pt idx="1">
                  <c:v>Mobile Clients</c:v>
                </c:pt>
                <c:pt idx="2">
                  <c:v>Thin Clients</c:v>
                </c:pt>
                <c:pt idx="3">
                  <c:v>Handheld Devices</c:v>
                </c:pt>
                <c:pt idx="4">
                  <c:v>User Owned Devices</c:v>
                </c:pt>
              </c:strCache>
            </c:strRef>
          </c:cat>
          <c:val>
            <c:numRef>
              <c:f>(Input!$C$27:$C$30,Input!$C$34)</c:f>
              <c:numCache>
                <c:formatCode>#,##0</c:formatCode>
                <c:ptCount val="5"/>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378482228626321"/>
          <c:y val="0.34932520531707728"/>
          <c:w val="0.34774255523535064"/>
          <c:h val="0.596779273558547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BECCDE"/>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2</xdr:col>
      <xdr:colOff>7620</xdr:colOff>
      <xdr:row>1</xdr:row>
      <xdr:rowOff>838200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4693920" cy="1051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18</xdr:row>
      <xdr:rowOff>60960</xdr:rowOff>
    </xdr:from>
    <xdr:to>
      <xdr:col>6</xdr:col>
      <xdr:colOff>297180</xdr:colOff>
      <xdr:row>18</xdr:row>
      <xdr:rowOff>190500</xdr:rowOff>
    </xdr:to>
    <xdr:sp macro="" textlink="">
      <xdr:nvSpPr>
        <xdr:cNvPr id="2" name="Left Arrow 1"/>
        <xdr:cNvSpPr/>
      </xdr:nvSpPr>
      <xdr:spPr>
        <a:xfrm>
          <a:off x="6728460" y="405384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38100</xdr:colOff>
      <xdr:row>9</xdr:row>
      <xdr:rowOff>45720</xdr:rowOff>
    </xdr:from>
    <xdr:to>
      <xdr:col>6</xdr:col>
      <xdr:colOff>297180</xdr:colOff>
      <xdr:row>9</xdr:row>
      <xdr:rowOff>175260</xdr:rowOff>
    </xdr:to>
    <xdr:sp macro="" textlink="">
      <xdr:nvSpPr>
        <xdr:cNvPr id="4" name="Left Arrow 3"/>
        <xdr:cNvSpPr/>
      </xdr:nvSpPr>
      <xdr:spPr>
        <a:xfrm>
          <a:off x="6728460" y="20802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30480</xdr:colOff>
      <xdr:row>31</xdr:row>
      <xdr:rowOff>60960</xdr:rowOff>
    </xdr:from>
    <xdr:to>
      <xdr:col>6</xdr:col>
      <xdr:colOff>289560</xdr:colOff>
      <xdr:row>31</xdr:row>
      <xdr:rowOff>190500</xdr:rowOff>
    </xdr:to>
    <xdr:sp macro="" textlink="">
      <xdr:nvSpPr>
        <xdr:cNvPr id="6" name="Left Arrow 5"/>
        <xdr:cNvSpPr/>
      </xdr:nvSpPr>
      <xdr:spPr>
        <a:xfrm>
          <a:off x="6720840" y="689610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45720</xdr:colOff>
      <xdr:row>139</xdr:row>
      <xdr:rowOff>53340</xdr:rowOff>
    </xdr:from>
    <xdr:to>
      <xdr:col>10</xdr:col>
      <xdr:colOff>304800</xdr:colOff>
      <xdr:row>139</xdr:row>
      <xdr:rowOff>182880</xdr:rowOff>
    </xdr:to>
    <xdr:sp macro="" textlink="">
      <xdr:nvSpPr>
        <xdr:cNvPr id="10" name="Left Arrow 9"/>
        <xdr:cNvSpPr/>
      </xdr:nvSpPr>
      <xdr:spPr>
        <a:xfrm>
          <a:off x="10485120" y="312648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139</xdr:row>
      <xdr:rowOff>45720</xdr:rowOff>
    </xdr:from>
    <xdr:to>
      <xdr:col>10</xdr:col>
      <xdr:colOff>297180</xdr:colOff>
      <xdr:row>139</xdr:row>
      <xdr:rowOff>175260</xdr:rowOff>
    </xdr:to>
    <xdr:sp macro="" textlink="">
      <xdr:nvSpPr>
        <xdr:cNvPr id="12" name="Left Arrow 11"/>
        <xdr:cNvSpPr/>
      </xdr:nvSpPr>
      <xdr:spPr>
        <a:xfrm>
          <a:off x="6728460" y="21945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139</xdr:row>
      <xdr:rowOff>45720</xdr:rowOff>
    </xdr:from>
    <xdr:to>
      <xdr:col>10</xdr:col>
      <xdr:colOff>297180</xdr:colOff>
      <xdr:row>139</xdr:row>
      <xdr:rowOff>175260</xdr:rowOff>
    </xdr:to>
    <xdr:sp macro="" textlink="">
      <xdr:nvSpPr>
        <xdr:cNvPr id="13" name="Left Arrow 12"/>
        <xdr:cNvSpPr/>
      </xdr:nvSpPr>
      <xdr:spPr>
        <a:xfrm>
          <a:off x="6728460" y="2194560"/>
          <a:ext cx="259080" cy="1295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15240</xdr:colOff>
      <xdr:row>4</xdr:row>
      <xdr:rowOff>0</xdr:rowOff>
    </xdr:from>
    <xdr:to>
      <xdr:col>7</xdr:col>
      <xdr:colOff>1805940</xdr:colOff>
      <xdr:row>9</xdr:row>
      <xdr:rowOff>228600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xdr:colOff>
      <xdr:row>11</xdr:row>
      <xdr:rowOff>137160</xdr:rowOff>
    </xdr:from>
    <xdr:to>
      <xdr:col>7</xdr:col>
      <xdr:colOff>1805940</xdr:colOff>
      <xdr:row>20</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34</xdr:row>
      <xdr:rowOff>236220</xdr:rowOff>
    </xdr:from>
    <xdr:to>
      <xdr:col>8</xdr:col>
      <xdr:colOff>0</xdr:colOff>
      <xdr:row>43</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55</xdr:row>
      <xdr:rowOff>7620</xdr:rowOff>
    </xdr:from>
    <xdr:to>
      <xdr:col>8</xdr:col>
      <xdr:colOff>0</xdr:colOff>
      <xdr:row>63</xdr:row>
      <xdr:rowOff>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70</xdr:row>
      <xdr:rowOff>0</xdr:rowOff>
    </xdr:from>
    <xdr:to>
      <xdr:col>8</xdr:col>
      <xdr:colOff>0</xdr:colOff>
      <xdr:row>77</xdr:row>
      <xdr:rowOff>167640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60960</xdr:colOff>
      <xdr:row>92</xdr:row>
      <xdr:rowOff>60960</xdr:rowOff>
    </xdr:from>
    <xdr:to>
      <xdr:col>4</xdr:col>
      <xdr:colOff>0</xdr:colOff>
      <xdr:row>106</xdr:row>
      <xdr:rowOff>144780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274320</xdr:colOff>
      <xdr:row>92</xdr:row>
      <xdr:rowOff>53340</xdr:rowOff>
    </xdr:from>
    <xdr:to>
      <xdr:col>7</xdr:col>
      <xdr:colOff>1706880</xdr:colOff>
      <xdr:row>106</xdr:row>
      <xdr:rowOff>137160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45</xdr:row>
      <xdr:rowOff>114300</xdr:rowOff>
    </xdr:from>
    <xdr:to>
      <xdr:col>7</xdr:col>
      <xdr:colOff>1805940</xdr:colOff>
      <xdr:row>52</xdr:row>
      <xdr:rowOff>7620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30480</xdr:colOff>
      <xdr:row>0</xdr:row>
      <xdr:rowOff>0</xdr:rowOff>
    </xdr:from>
    <xdr:to>
      <xdr:col>6</xdr:col>
      <xdr:colOff>38100</xdr:colOff>
      <xdr:row>3</xdr:row>
      <xdr:rowOff>15240</xdr:rowOff>
    </xdr:to>
    <xdr:pic>
      <xdr:nvPicPr>
        <xdr:cNvPr id="11" name="Picture 1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0480" y="0"/>
          <a:ext cx="6233160" cy="1539240"/>
        </a:xfrm>
        <a:prstGeom prst="rect">
          <a:avLst/>
        </a:prstGeom>
      </xdr:spPr>
    </xdr:pic>
    <xdr:clientData/>
  </xdr:twoCellAnchor>
  <xdr:twoCellAnchor>
    <xdr:from>
      <xdr:col>5</xdr:col>
      <xdr:colOff>906780</xdr:colOff>
      <xdr:row>24</xdr:row>
      <xdr:rowOff>0</xdr:rowOff>
    </xdr:from>
    <xdr:to>
      <xdr:col>7</xdr:col>
      <xdr:colOff>1752600</xdr:colOff>
      <xdr:row>32</xdr:row>
      <xdr:rowOff>137160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www.cosn.org/sites/default/files/Green%20Energy%20Usage%20Calculator_0.xl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showRowColHeaders="0" tabSelected="1" showRuler="0" zoomScale="150" zoomScaleNormal="150" workbookViewId="0">
      <selection activeCell="A15" sqref="A15"/>
    </sheetView>
  </sheetViews>
  <sheetFormatPr defaultRowHeight="13.8" x14ac:dyDescent="0.25"/>
  <cols>
    <col min="1" max="1" width="4" style="7" customWidth="1"/>
    <col min="2" max="2" width="64.44140625" style="7" customWidth="1"/>
    <col min="3" max="3" width="18.88671875" style="7" customWidth="1"/>
    <col min="4" max="16384" width="8.88671875" style="7"/>
  </cols>
  <sheetData>
    <row r="1" spans="1:6" ht="16.8" customHeight="1" x14ac:dyDescent="0.25">
      <c r="A1" s="310"/>
      <c r="B1" s="311"/>
      <c r="C1" s="256"/>
    </row>
    <row r="2" spans="1:6" ht="67.8" customHeight="1" x14ac:dyDescent="0.25">
      <c r="A2" s="257"/>
      <c r="B2" s="36"/>
      <c r="C2" s="261" t="s">
        <v>326</v>
      </c>
    </row>
    <row r="3" spans="1:6" ht="28.8" customHeight="1" x14ac:dyDescent="0.25">
      <c r="A3" s="312" t="s">
        <v>330</v>
      </c>
      <c r="B3" s="313"/>
      <c r="C3" s="314"/>
    </row>
    <row r="4" spans="1:6" ht="50.4" customHeight="1" x14ac:dyDescent="0.25">
      <c r="A4" s="315" t="s">
        <v>335</v>
      </c>
      <c r="B4" s="316"/>
      <c r="C4" s="317"/>
      <c r="F4" s="77"/>
    </row>
    <row r="5" spans="1:6" ht="58.2" customHeight="1" x14ac:dyDescent="0.25">
      <c r="A5" s="100">
        <v>1</v>
      </c>
      <c r="B5" s="305" t="s">
        <v>333</v>
      </c>
      <c r="C5" s="306"/>
    </row>
    <row r="6" spans="1:6" ht="56.4" customHeight="1" x14ac:dyDescent="0.25">
      <c r="A6" s="100">
        <v>2</v>
      </c>
      <c r="B6" s="305" t="s">
        <v>327</v>
      </c>
      <c r="C6" s="306"/>
    </row>
    <row r="7" spans="1:6" ht="38.4" customHeight="1" x14ac:dyDescent="0.25">
      <c r="A7" s="100">
        <v>3</v>
      </c>
      <c r="B7" s="305" t="s">
        <v>328</v>
      </c>
      <c r="C7" s="306"/>
    </row>
    <row r="8" spans="1:6" ht="25.2" customHeight="1" x14ac:dyDescent="0.25">
      <c r="A8" s="307" t="s">
        <v>329</v>
      </c>
      <c r="B8" s="308"/>
      <c r="C8" s="309"/>
    </row>
    <row r="9" spans="1:6" ht="114.6" customHeight="1" x14ac:dyDescent="0.25">
      <c r="A9" s="100">
        <v>1</v>
      </c>
      <c r="B9" s="305" t="s">
        <v>331</v>
      </c>
      <c r="C9" s="306"/>
    </row>
    <row r="10" spans="1:6" ht="45" customHeight="1" x14ac:dyDescent="0.25">
      <c r="A10" s="100">
        <v>2</v>
      </c>
      <c r="B10" s="305" t="s">
        <v>332</v>
      </c>
      <c r="C10" s="306"/>
    </row>
    <row r="11" spans="1:6" ht="72.599999999999994" customHeight="1" x14ac:dyDescent="0.25">
      <c r="A11" s="100">
        <v>3</v>
      </c>
      <c r="B11" s="305" t="s">
        <v>336</v>
      </c>
      <c r="C11" s="306"/>
    </row>
    <row r="12" spans="1:6" ht="46.8" customHeight="1" x14ac:dyDescent="0.25">
      <c r="A12" s="100">
        <v>4</v>
      </c>
      <c r="B12" s="305" t="s">
        <v>334</v>
      </c>
      <c r="C12" s="306"/>
    </row>
    <row r="13" spans="1:6" ht="45.6" customHeight="1" x14ac:dyDescent="0.25">
      <c r="A13" s="100">
        <v>5</v>
      </c>
      <c r="B13" s="305" t="s">
        <v>337</v>
      </c>
      <c r="C13" s="306"/>
    </row>
    <row r="14" spans="1:6" ht="69" customHeight="1" x14ac:dyDescent="0.25">
      <c r="A14" s="101">
        <v>6</v>
      </c>
      <c r="B14" s="303" t="s">
        <v>383</v>
      </c>
      <c r="C14" s="304"/>
    </row>
    <row r="15" spans="1:6" x14ac:dyDescent="0.25">
      <c r="A15" s="78"/>
      <c r="B15" s="78"/>
      <c r="C15" s="78"/>
    </row>
    <row r="16" spans="1:6" x14ac:dyDescent="0.25">
      <c r="A16" s="78"/>
      <c r="B16" s="78"/>
      <c r="C16" s="78"/>
    </row>
    <row r="17" spans="1:3" x14ac:dyDescent="0.25">
      <c r="A17" s="78"/>
      <c r="B17" s="78"/>
      <c r="C17" s="78"/>
    </row>
    <row r="18" spans="1:3" x14ac:dyDescent="0.25">
      <c r="A18" s="78"/>
      <c r="B18" s="78"/>
      <c r="C18" s="78"/>
    </row>
  </sheetData>
  <sheetProtection sheet="1" objects="1" scenarios="1"/>
  <mergeCells count="13">
    <mergeCell ref="B14:C14"/>
    <mergeCell ref="A1:B1"/>
    <mergeCell ref="A3:C3"/>
    <mergeCell ref="A4:C4"/>
    <mergeCell ref="B5:C5"/>
    <mergeCell ref="B6:C6"/>
    <mergeCell ref="B13:C13"/>
    <mergeCell ref="B7:C7"/>
    <mergeCell ref="A8:C8"/>
    <mergeCell ref="B9:C9"/>
    <mergeCell ref="B10:C10"/>
    <mergeCell ref="B11:C11"/>
    <mergeCell ref="B12:C12"/>
  </mergeCells>
  <pageMargins left="0.7" right="0.7" top="0.75" bottom="0.75" header="0.3" footer="0.3"/>
  <pageSetup orientation="portrait" horizontalDpi="4294967293" verticalDpi="4294967293" r:id="rId1"/>
  <headerFooter>
    <oddFooter xml:space="preserve">&amp;R&amp;D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tint="0.39997558519241921"/>
    <pageSetUpPr fitToPage="1"/>
  </sheetPr>
  <dimension ref="A1:K138"/>
  <sheetViews>
    <sheetView zoomScaleNormal="100" workbookViewId="0">
      <selection activeCell="C4" sqref="C4:E4"/>
    </sheetView>
  </sheetViews>
  <sheetFormatPr defaultRowHeight="14.4" x14ac:dyDescent="0.3"/>
  <cols>
    <col min="1" max="1" width="4.5546875" customWidth="1"/>
    <col min="2" max="2" width="29.33203125" style="7" customWidth="1"/>
    <col min="3" max="3" width="15" style="7" customWidth="1"/>
    <col min="4" max="5" width="14.77734375" style="7" customWidth="1"/>
    <col min="6" max="10" width="14.77734375" customWidth="1"/>
    <col min="11" max="11" width="62" customWidth="1"/>
  </cols>
  <sheetData>
    <row r="1" spans="1:11" s="14" customFormat="1" ht="22.8" customHeight="1" thickTop="1" x14ac:dyDescent="0.3">
      <c r="A1" s="400" t="s">
        <v>364</v>
      </c>
      <c r="B1" s="401"/>
      <c r="C1" s="401"/>
      <c r="D1" s="402"/>
      <c r="E1" s="403" t="s">
        <v>365</v>
      </c>
      <c r="F1" s="404"/>
      <c r="G1" s="404"/>
      <c r="H1" s="405" t="s">
        <v>366</v>
      </c>
      <c r="I1" s="406"/>
      <c r="J1" s="407"/>
    </row>
    <row r="2" spans="1:11" ht="17.399999999999999" x14ac:dyDescent="0.3">
      <c r="A2" s="8" t="s">
        <v>52</v>
      </c>
      <c r="B2" s="74"/>
      <c r="C2" s="413"/>
      <c r="D2" s="414"/>
      <c r="E2" s="414"/>
      <c r="F2" s="414"/>
      <c r="G2" s="414"/>
      <c r="H2" s="414"/>
      <c r="I2" s="414"/>
      <c r="J2" s="415"/>
    </row>
    <row r="3" spans="1:11" x14ac:dyDescent="0.3">
      <c r="A3" s="6"/>
      <c r="B3" s="74" t="s">
        <v>0</v>
      </c>
      <c r="C3" s="74" t="s">
        <v>17</v>
      </c>
      <c r="D3" s="410" t="s">
        <v>1</v>
      </c>
      <c r="E3" s="411"/>
      <c r="F3" s="411"/>
      <c r="G3" s="411"/>
      <c r="H3" s="411"/>
      <c r="I3" s="411"/>
      <c r="J3" s="412"/>
      <c r="K3" s="1"/>
    </row>
    <row r="4" spans="1:11" ht="14.4" customHeight="1" x14ac:dyDescent="0.3">
      <c r="A4" s="6"/>
      <c r="B4" s="4" t="s">
        <v>48</v>
      </c>
      <c r="C4" s="397"/>
      <c r="D4" s="398"/>
      <c r="E4" s="399"/>
      <c r="F4" s="408"/>
      <c r="G4" s="381"/>
      <c r="H4" s="381"/>
      <c r="I4" s="381"/>
      <c r="J4" s="409"/>
    </row>
    <row r="5" spans="1:11" x14ac:dyDescent="0.3">
      <c r="A5" s="6"/>
      <c r="B5" s="4" t="s">
        <v>49</v>
      </c>
      <c r="C5" s="397"/>
      <c r="D5" s="398"/>
      <c r="E5" s="399"/>
      <c r="F5" s="318" t="s">
        <v>372</v>
      </c>
      <c r="G5" s="319"/>
      <c r="H5" s="319"/>
      <c r="I5" s="319"/>
      <c r="J5" s="320"/>
    </row>
    <row r="6" spans="1:11" x14ac:dyDescent="0.3">
      <c r="A6" s="6"/>
      <c r="B6" s="4" t="s">
        <v>50</v>
      </c>
      <c r="C6" s="397"/>
      <c r="D6" s="398"/>
      <c r="E6" s="399"/>
      <c r="F6" s="318"/>
      <c r="G6" s="319"/>
      <c r="H6" s="319"/>
      <c r="I6" s="319"/>
      <c r="J6" s="320"/>
    </row>
    <row r="7" spans="1:11" x14ac:dyDescent="0.3">
      <c r="A7" s="6"/>
      <c r="B7" s="4" t="s">
        <v>2</v>
      </c>
      <c r="C7" s="397"/>
      <c r="D7" s="398"/>
      <c r="E7" s="399"/>
      <c r="F7" s="318" t="s">
        <v>372</v>
      </c>
      <c r="G7" s="319"/>
      <c r="H7" s="319"/>
      <c r="I7" s="319"/>
      <c r="J7" s="320"/>
    </row>
    <row r="8" spans="1:11" x14ac:dyDescent="0.3">
      <c r="A8" s="6"/>
      <c r="B8" s="4" t="s">
        <v>344</v>
      </c>
      <c r="C8" s="26"/>
      <c r="D8" s="347"/>
      <c r="E8" s="348"/>
      <c r="F8" s="348"/>
      <c r="G8" s="348"/>
      <c r="H8" s="348"/>
      <c r="I8" s="348"/>
      <c r="J8" s="349"/>
    </row>
    <row r="9" spans="1:11" x14ac:dyDescent="0.3">
      <c r="A9" s="6"/>
      <c r="B9" s="4" t="s">
        <v>3</v>
      </c>
      <c r="C9" s="26"/>
      <c r="D9" s="347"/>
      <c r="E9" s="348"/>
      <c r="F9" s="348"/>
      <c r="G9" s="348"/>
      <c r="H9" s="348"/>
      <c r="I9" s="348"/>
      <c r="J9" s="349"/>
    </row>
    <row r="10" spans="1:11" ht="30" customHeight="1" x14ac:dyDescent="0.3">
      <c r="A10" s="6"/>
      <c r="B10" s="4" t="s">
        <v>4</v>
      </c>
      <c r="C10" s="26"/>
      <c r="D10" s="318" t="s">
        <v>367</v>
      </c>
      <c r="E10" s="319"/>
      <c r="F10" s="319"/>
      <c r="G10" s="319"/>
      <c r="H10" s="319"/>
      <c r="I10" s="319"/>
      <c r="J10" s="320"/>
    </row>
    <row r="11" spans="1:11" ht="30" customHeight="1" x14ac:dyDescent="0.3">
      <c r="A11" s="6"/>
      <c r="B11" s="4" t="s">
        <v>5</v>
      </c>
      <c r="C11" s="26"/>
      <c r="D11" s="318" t="s">
        <v>6</v>
      </c>
      <c r="E11" s="319"/>
      <c r="F11" s="319"/>
      <c r="G11" s="319"/>
      <c r="H11" s="319"/>
      <c r="I11" s="319"/>
      <c r="J11" s="320"/>
    </row>
    <row r="12" spans="1:11" ht="62.4" customHeight="1" x14ac:dyDescent="0.3">
      <c r="A12" s="6"/>
      <c r="B12" s="4" t="s">
        <v>7</v>
      </c>
      <c r="C12" s="26"/>
      <c r="D12" s="318" t="s">
        <v>345</v>
      </c>
      <c r="E12" s="319"/>
      <c r="F12" s="319"/>
      <c r="G12" s="319"/>
      <c r="H12" s="319"/>
      <c r="I12" s="319"/>
      <c r="J12" s="320"/>
    </row>
    <row r="13" spans="1:11" x14ac:dyDescent="0.3">
      <c r="A13" s="6"/>
      <c r="B13" s="4" t="s">
        <v>8</v>
      </c>
      <c r="C13" s="26"/>
      <c r="D13" s="318"/>
      <c r="E13" s="319"/>
      <c r="F13" s="319"/>
      <c r="G13" s="319"/>
      <c r="H13" s="319"/>
      <c r="I13" s="319"/>
      <c r="J13" s="320"/>
    </row>
    <row r="14" spans="1:11" ht="30" customHeight="1" x14ac:dyDescent="0.3">
      <c r="A14" s="6"/>
      <c r="B14" s="4" t="s">
        <v>9</v>
      </c>
      <c r="C14" s="26"/>
      <c r="D14" s="318" t="s">
        <v>10</v>
      </c>
      <c r="E14" s="319"/>
      <c r="F14" s="319"/>
      <c r="G14" s="319"/>
      <c r="H14" s="319"/>
      <c r="I14" s="319"/>
      <c r="J14" s="320"/>
    </row>
    <row r="15" spans="1:11" ht="58.8" customHeight="1" x14ac:dyDescent="0.3">
      <c r="A15" s="6"/>
      <c r="B15" s="4" t="s">
        <v>368</v>
      </c>
      <c r="C15" s="21"/>
      <c r="D15" s="318" t="s">
        <v>11</v>
      </c>
      <c r="E15" s="319"/>
      <c r="F15" s="319"/>
      <c r="G15" s="319"/>
      <c r="H15" s="319"/>
      <c r="I15" s="319"/>
      <c r="J15" s="320"/>
    </row>
    <row r="16" spans="1:11" ht="30.6" customHeight="1" x14ac:dyDescent="0.3">
      <c r="A16" s="6"/>
      <c r="B16" s="4" t="s">
        <v>206</v>
      </c>
      <c r="C16" s="21"/>
      <c r="D16" s="318" t="s">
        <v>12</v>
      </c>
      <c r="E16" s="319"/>
      <c r="F16" s="319"/>
      <c r="G16" s="319"/>
      <c r="H16" s="319"/>
      <c r="I16" s="319"/>
      <c r="J16" s="320"/>
    </row>
    <row r="17" spans="1:10" ht="44.4" customHeight="1" x14ac:dyDescent="0.3">
      <c r="A17" s="6"/>
      <c r="B17" s="4" t="s">
        <v>207</v>
      </c>
      <c r="C17" s="21"/>
      <c r="D17" s="318" t="s">
        <v>12</v>
      </c>
      <c r="E17" s="319"/>
      <c r="F17" s="319"/>
      <c r="G17" s="319"/>
      <c r="H17" s="319"/>
      <c r="I17" s="319"/>
      <c r="J17" s="320"/>
    </row>
    <row r="18" spans="1:10" ht="30" customHeight="1" x14ac:dyDescent="0.3">
      <c r="A18" s="6"/>
      <c r="B18" s="4" t="s">
        <v>208</v>
      </c>
      <c r="C18" s="21"/>
      <c r="D18" s="318" t="s">
        <v>210</v>
      </c>
      <c r="E18" s="319"/>
      <c r="F18" s="319"/>
      <c r="G18" s="319"/>
      <c r="H18" s="319"/>
      <c r="I18" s="319"/>
      <c r="J18" s="320"/>
    </row>
    <row r="19" spans="1:10" ht="15" customHeight="1" x14ac:dyDescent="0.3">
      <c r="A19" s="6"/>
      <c r="B19" s="4" t="s">
        <v>13</v>
      </c>
      <c r="C19" s="374"/>
      <c r="D19" s="375"/>
      <c r="E19" s="375"/>
      <c r="F19" s="375"/>
      <c r="G19" s="375"/>
      <c r="H19" s="375"/>
      <c r="I19" s="375"/>
      <c r="J19" s="376"/>
    </row>
    <row r="20" spans="1:10" ht="15" customHeight="1" x14ac:dyDescent="0.3">
      <c r="A20" s="6"/>
      <c r="B20" s="4" t="s">
        <v>15</v>
      </c>
      <c r="C20" s="17">
        <v>41821</v>
      </c>
      <c r="D20" s="368" t="s">
        <v>14</v>
      </c>
      <c r="E20" s="369"/>
      <c r="F20" s="369"/>
      <c r="G20" s="369"/>
      <c r="H20" s="369"/>
      <c r="I20" s="369"/>
      <c r="J20" s="370"/>
    </row>
    <row r="21" spans="1:10" x14ac:dyDescent="0.3">
      <c r="A21" s="6"/>
      <c r="B21" s="4" t="s">
        <v>16</v>
      </c>
      <c r="C21" s="17">
        <v>42185</v>
      </c>
      <c r="D21" s="371"/>
      <c r="E21" s="372"/>
      <c r="F21" s="372"/>
      <c r="G21" s="372"/>
      <c r="H21" s="372"/>
      <c r="I21" s="372"/>
      <c r="J21" s="373"/>
    </row>
    <row r="22" spans="1:10" ht="14.4" customHeight="1" x14ac:dyDescent="0.3">
      <c r="A22" s="6"/>
      <c r="B22" s="4" t="s">
        <v>51</v>
      </c>
      <c r="C22" s="262" t="s">
        <v>170</v>
      </c>
      <c r="D22" s="318" t="s">
        <v>340</v>
      </c>
      <c r="E22" s="319"/>
      <c r="F22" s="319"/>
      <c r="G22" s="319"/>
      <c r="H22" s="319"/>
      <c r="I22" s="319"/>
      <c r="J22" s="320"/>
    </row>
    <row r="23" spans="1:10" x14ac:dyDescent="0.3">
      <c r="A23" s="310"/>
      <c r="B23" s="311"/>
      <c r="C23" s="311"/>
      <c r="D23" s="311"/>
      <c r="E23" s="311"/>
      <c r="F23" s="311"/>
      <c r="G23" s="311"/>
      <c r="H23" s="311"/>
      <c r="I23" s="311"/>
      <c r="J23" s="324"/>
    </row>
    <row r="24" spans="1:10" ht="17.399999999999999" x14ac:dyDescent="0.3">
      <c r="A24" s="8" t="s">
        <v>298</v>
      </c>
      <c r="B24" s="86"/>
      <c r="C24" s="325"/>
      <c r="D24" s="325"/>
      <c r="E24" s="325"/>
      <c r="F24" s="325"/>
      <c r="G24" s="325"/>
      <c r="H24" s="325"/>
      <c r="I24" s="325"/>
      <c r="J24" s="326"/>
    </row>
    <row r="25" spans="1:10" x14ac:dyDescent="0.3">
      <c r="A25" s="6"/>
      <c r="B25" s="74" t="s">
        <v>0</v>
      </c>
      <c r="C25" s="87" t="s">
        <v>17</v>
      </c>
      <c r="D25" s="321" t="s">
        <v>1</v>
      </c>
      <c r="E25" s="322"/>
      <c r="F25" s="322"/>
      <c r="G25" s="322"/>
      <c r="H25" s="322"/>
      <c r="I25" s="322"/>
      <c r="J25" s="323"/>
    </row>
    <row r="26" spans="1:10" ht="14.4" customHeight="1" x14ac:dyDescent="0.3">
      <c r="A26" s="6"/>
      <c r="B26" s="2" t="s">
        <v>18</v>
      </c>
      <c r="C26" s="74" t="s">
        <v>19</v>
      </c>
      <c r="D26" s="353" t="s">
        <v>299</v>
      </c>
      <c r="E26" s="354"/>
      <c r="F26" s="354"/>
      <c r="G26" s="354"/>
      <c r="H26" s="354"/>
      <c r="I26" s="354"/>
      <c r="J26" s="355"/>
    </row>
    <row r="27" spans="1:10" ht="14.4" customHeight="1" x14ac:dyDescent="0.3">
      <c r="A27" s="6"/>
      <c r="B27" s="4" t="s">
        <v>20</v>
      </c>
      <c r="C27" s="27"/>
      <c r="D27" s="318" t="s">
        <v>175</v>
      </c>
      <c r="E27" s="319"/>
      <c r="F27" s="319"/>
      <c r="G27" s="319"/>
      <c r="H27" s="319"/>
      <c r="I27" s="319"/>
      <c r="J27" s="320"/>
    </row>
    <row r="28" spans="1:10" ht="15" customHeight="1" x14ac:dyDescent="0.3">
      <c r="A28" s="6"/>
      <c r="B28" s="4" t="s">
        <v>21</v>
      </c>
      <c r="C28" s="27"/>
      <c r="D28" s="318" t="s">
        <v>173</v>
      </c>
      <c r="E28" s="319"/>
      <c r="F28" s="319"/>
      <c r="G28" s="319"/>
      <c r="H28" s="319"/>
      <c r="I28" s="319"/>
      <c r="J28" s="320"/>
    </row>
    <row r="29" spans="1:10" ht="15" customHeight="1" x14ac:dyDescent="0.3">
      <c r="A29" s="6"/>
      <c r="B29" s="4" t="s">
        <v>264</v>
      </c>
      <c r="C29" s="27"/>
      <c r="D29" s="318" t="s">
        <v>265</v>
      </c>
      <c r="E29" s="319"/>
      <c r="F29" s="319"/>
      <c r="G29" s="319"/>
      <c r="H29" s="319"/>
      <c r="I29" s="319"/>
      <c r="J29" s="320"/>
    </row>
    <row r="30" spans="1:10" s="23" customFormat="1" ht="15" customHeight="1" x14ac:dyDescent="0.3">
      <c r="A30" s="6"/>
      <c r="B30" s="4" t="s">
        <v>56</v>
      </c>
      <c r="C30" s="27"/>
      <c r="D30" s="318" t="s">
        <v>174</v>
      </c>
      <c r="E30" s="319"/>
      <c r="F30" s="319"/>
      <c r="G30" s="319"/>
      <c r="H30" s="319"/>
      <c r="I30" s="319"/>
      <c r="J30" s="320"/>
    </row>
    <row r="31" spans="1:10" ht="15" customHeight="1" x14ac:dyDescent="0.3">
      <c r="A31" s="6"/>
      <c r="B31" s="4" t="s">
        <v>53</v>
      </c>
      <c r="C31" s="28">
        <f>IF(C27+C28=0,0,C27+C28)</f>
        <v>0</v>
      </c>
      <c r="D31" s="318" t="s">
        <v>54</v>
      </c>
      <c r="E31" s="319"/>
      <c r="F31" s="319"/>
      <c r="G31" s="319"/>
      <c r="H31" s="319"/>
      <c r="I31" s="319"/>
      <c r="J31" s="320"/>
    </row>
    <row r="32" spans="1:10" ht="15" customHeight="1" thickBot="1" x14ac:dyDescent="0.35">
      <c r="A32" s="96"/>
      <c r="B32" s="24" t="s">
        <v>55</v>
      </c>
      <c r="C32" s="29"/>
      <c r="D32" s="368" t="s">
        <v>180</v>
      </c>
      <c r="E32" s="369"/>
      <c r="F32" s="369"/>
      <c r="G32" s="369"/>
      <c r="H32" s="369"/>
      <c r="I32" s="369"/>
      <c r="J32" s="370"/>
    </row>
    <row r="33" spans="1:10" ht="15.6" thickTop="1" thickBot="1" x14ac:dyDescent="0.35">
      <c r="A33" s="270"/>
      <c r="B33" s="25"/>
      <c r="C33" s="271"/>
      <c r="D33" s="362" t="s">
        <v>181</v>
      </c>
      <c r="E33" s="363"/>
      <c r="F33" s="363"/>
      <c r="G33" s="363"/>
      <c r="H33" s="363"/>
      <c r="I33" s="363"/>
      <c r="J33" s="364"/>
    </row>
    <row r="34" spans="1:10" ht="29.4" customHeight="1" thickTop="1" x14ac:dyDescent="0.3">
      <c r="A34" s="7"/>
      <c r="B34" s="6" t="s">
        <v>260</v>
      </c>
      <c r="C34" s="30"/>
      <c r="D34" s="359" t="s">
        <v>300</v>
      </c>
      <c r="E34" s="360"/>
      <c r="F34" s="360"/>
      <c r="G34" s="360"/>
      <c r="H34" s="360"/>
      <c r="I34" s="360"/>
      <c r="J34" s="361"/>
    </row>
    <row r="35" spans="1:10" x14ac:dyDescent="0.3">
      <c r="A35" s="356"/>
      <c r="B35" s="357"/>
      <c r="C35" s="357"/>
      <c r="D35" s="357"/>
      <c r="E35" s="357"/>
      <c r="F35" s="357"/>
      <c r="G35" s="357"/>
      <c r="H35" s="357"/>
      <c r="I35" s="357"/>
      <c r="J35" s="358"/>
    </row>
    <row r="36" spans="1:10" ht="14.4" customHeight="1" x14ac:dyDescent="0.3">
      <c r="A36" s="6"/>
      <c r="B36" s="353" t="s">
        <v>347</v>
      </c>
      <c r="C36" s="354"/>
      <c r="D36" s="354"/>
      <c r="E36" s="354"/>
      <c r="F36" s="354"/>
      <c r="G36" s="354"/>
      <c r="H36" s="354"/>
      <c r="I36" s="354"/>
      <c r="J36" s="355"/>
    </row>
    <row r="37" spans="1:10" ht="30" customHeight="1" x14ac:dyDescent="0.3">
      <c r="A37" s="6"/>
      <c r="B37" s="4" t="s">
        <v>22</v>
      </c>
      <c r="C37" s="27"/>
      <c r="D37" s="318" t="s">
        <v>57</v>
      </c>
      <c r="E37" s="319"/>
      <c r="F37" s="319"/>
      <c r="G37" s="319"/>
      <c r="H37" s="319"/>
      <c r="I37" s="319"/>
      <c r="J37" s="320"/>
    </row>
    <row r="38" spans="1:10" ht="15" customHeight="1" x14ac:dyDescent="0.3">
      <c r="A38" s="6"/>
      <c r="B38" s="4" t="s">
        <v>23</v>
      </c>
      <c r="C38" s="27"/>
      <c r="D38" s="318" t="s">
        <v>24</v>
      </c>
      <c r="E38" s="319"/>
      <c r="F38" s="319"/>
      <c r="G38" s="319"/>
      <c r="H38" s="319"/>
      <c r="I38" s="319"/>
      <c r="J38" s="320"/>
    </row>
    <row r="39" spans="1:10" ht="30" customHeight="1" x14ac:dyDescent="0.3">
      <c r="A39" s="6"/>
      <c r="B39" s="4" t="s">
        <v>25</v>
      </c>
      <c r="C39" s="27"/>
      <c r="D39" s="318" t="s">
        <v>26</v>
      </c>
      <c r="E39" s="319"/>
      <c r="F39" s="319"/>
      <c r="G39" s="319"/>
      <c r="H39" s="319"/>
      <c r="I39" s="319"/>
      <c r="J39" s="320"/>
    </row>
    <row r="40" spans="1:10" ht="45" customHeight="1" x14ac:dyDescent="0.3">
      <c r="A40" s="6"/>
      <c r="B40" s="4" t="s">
        <v>27</v>
      </c>
      <c r="C40" s="27"/>
      <c r="D40" s="318" t="s">
        <v>28</v>
      </c>
      <c r="E40" s="319"/>
      <c r="F40" s="319"/>
      <c r="G40" s="319"/>
      <c r="H40" s="319"/>
      <c r="I40" s="319"/>
      <c r="J40" s="320"/>
    </row>
    <row r="41" spans="1:10" ht="15.6" customHeight="1" x14ac:dyDescent="0.3">
      <c r="A41" s="6"/>
      <c r="B41" s="4" t="s">
        <v>29</v>
      </c>
      <c r="C41" s="27"/>
      <c r="D41" s="318" t="s">
        <v>30</v>
      </c>
      <c r="E41" s="319"/>
      <c r="F41" s="319"/>
      <c r="G41" s="319"/>
      <c r="H41" s="319"/>
      <c r="I41" s="319"/>
      <c r="J41" s="320"/>
    </row>
    <row r="42" spans="1:10" ht="14.4" customHeight="1" x14ac:dyDescent="0.3">
      <c r="A42" s="6"/>
      <c r="B42" s="4" t="s">
        <v>31</v>
      </c>
      <c r="C42" s="31">
        <f>SUM(37:41)</f>
        <v>0</v>
      </c>
      <c r="D42" s="10">
        <f>IF(C31=0,0,C42/(C31))</f>
        <v>0</v>
      </c>
      <c r="E42" s="347" t="s">
        <v>348</v>
      </c>
      <c r="F42" s="348"/>
      <c r="G42" s="348"/>
      <c r="H42" s="348"/>
      <c r="I42" s="348"/>
      <c r="J42" s="349"/>
    </row>
    <row r="43" spans="1:10" x14ac:dyDescent="0.3">
      <c r="A43" s="356"/>
      <c r="B43" s="357"/>
      <c r="C43" s="357"/>
      <c r="D43" s="357"/>
      <c r="E43" s="357"/>
      <c r="F43" s="357"/>
      <c r="G43" s="357"/>
      <c r="H43" s="357"/>
      <c r="I43" s="357"/>
      <c r="J43" s="358"/>
    </row>
    <row r="44" spans="1:10" ht="45" customHeight="1" x14ac:dyDescent="0.3">
      <c r="A44" s="6"/>
      <c r="B44" s="4" t="s">
        <v>32</v>
      </c>
      <c r="C44" s="102">
        <f>Worksheets!F10</f>
        <v>0</v>
      </c>
      <c r="D44" s="272" t="s">
        <v>178</v>
      </c>
      <c r="E44" s="359" t="s">
        <v>177</v>
      </c>
      <c r="F44" s="360"/>
      <c r="G44" s="360"/>
      <c r="H44" s="360"/>
      <c r="I44" s="360"/>
      <c r="J44" s="361"/>
    </row>
    <row r="45" spans="1:10" ht="15" customHeight="1" x14ac:dyDescent="0.3">
      <c r="A45" s="310"/>
      <c r="B45" s="311"/>
      <c r="C45" s="311"/>
      <c r="D45" s="311"/>
      <c r="E45" s="311"/>
      <c r="F45" s="311"/>
      <c r="G45" s="311"/>
      <c r="H45" s="311"/>
      <c r="I45" s="311"/>
      <c r="J45" s="324"/>
    </row>
    <row r="46" spans="1:10" ht="19.2" customHeight="1" x14ac:dyDescent="0.3">
      <c r="A46" s="8" t="s">
        <v>58</v>
      </c>
      <c r="B46" s="88"/>
      <c r="C46" s="325"/>
      <c r="D46" s="325"/>
      <c r="E46" s="325"/>
      <c r="F46" s="325"/>
      <c r="G46" s="325"/>
      <c r="H46" s="325"/>
      <c r="I46" s="325"/>
      <c r="J46" s="326"/>
    </row>
    <row r="47" spans="1:10" x14ac:dyDescent="0.3">
      <c r="A47" s="6"/>
      <c r="B47" s="74" t="s">
        <v>0</v>
      </c>
      <c r="C47" s="87" t="s">
        <v>17</v>
      </c>
      <c r="D47" s="321" t="s">
        <v>1</v>
      </c>
      <c r="E47" s="322"/>
      <c r="F47" s="322"/>
      <c r="G47" s="322"/>
      <c r="H47" s="322"/>
      <c r="I47" s="322"/>
      <c r="J47" s="323"/>
    </row>
    <row r="48" spans="1:10" ht="30" customHeight="1" x14ac:dyDescent="0.3">
      <c r="A48" s="6"/>
      <c r="B48" s="4" t="s">
        <v>33</v>
      </c>
      <c r="C48" s="27"/>
      <c r="D48" s="318" t="s">
        <v>34</v>
      </c>
      <c r="E48" s="319"/>
      <c r="F48" s="319"/>
      <c r="G48" s="319"/>
      <c r="H48" s="319"/>
      <c r="I48" s="319"/>
      <c r="J48" s="320"/>
    </row>
    <row r="49" spans="1:10" ht="45" customHeight="1" x14ac:dyDescent="0.3">
      <c r="A49" s="6"/>
      <c r="B49" s="4" t="s">
        <v>35</v>
      </c>
      <c r="C49" s="102">
        <f>Worksheets!F19</f>
        <v>0</v>
      </c>
      <c r="D49" s="272" t="s">
        <v>178</v>
      </c>
      <c r="E49" s="318" t="s">
        <v>59</v>
      </c>
      <c r="F49" s="319"/>
      <c r="G49" s="319"/>
      <c r="H49" s="319"/>
      <c r="I49" s="319"/>
      <c r="J49" s="320"/>
    </row>
    <row r="50" spans="1:10" x14ac:dyDescent="0.3">
      <c r="A50" s="310"/>
      <c r="B50" s="311"/>
      <c r="C50" s="311"/>
      <c r="D50" s="311"/>
      <c r="E50" s="311"/>
      <c r="F50" s="311"/>
      <c r="G50" s="311"/>
      <c r="H50" s="311"/>
      <c r="I50" s="311"/>
      <c r="J50" s="324"/>
    </row>
    <row r="51" spans="1:10" ht="19.2" customHeight="1" x14ac:dyDescent="0.3">
      <c r="A51" s="273" t="s">
        <v>60</v>
      </c>
      <c r="B51" s="79"/>
      <c r="C51" s="325"/>
      <c r="D51" s="325"/>
      <c r="E51" s="325"/>
      <c r="F51" s="325"/>
      <c r="G51" s="325"/>
      <c r="H51" s="325"/>
      <c r="I51" s="325"/>
      <c r="J51" s="326"/>
    </row>
    <row r="52" spans="1:10" x14ac:dyDescent="0.3">
      <c r="A52" s="6"/>
      <c r="B52" s="74" t="s">
        <v>0</v>
      </c>
      <c r="C52" s="87" t="s">
        <v>17</v>
      </c>
      <c r="D52" s="321" t="s">
        <v>1</v>
      </c>
      <c r="E52" s="322"/>
      <c r="F52" s="322"/>
      <c r="G52" s="322"/>
      <c r="H52" s="322"/>
      <c r="I52" s="322"/>
      <c r="J52" s="323"/>
    </row>
    <row r="53" spans="1:10" ht="14.4" customHeight="1" x14ac:dyDescent="0.3">
      <c r="A53" s="6"/>
      <c r="B53" s="4" t="s">
        <v>36</v>
      </c>
      <c r="C53" s="27"/>
      <c r="D53" s="318" t="s">
        <v>187</v>
      </c>
      <c r="E53" s="319"/>
      <c r="F53" s="319"/>
      <c r="G53" s="319"/>
      <c r="H53" s="319"/>
      <c r="I53" s="319"/>
      <c r="J53" s="320"/>
    </row>
    <row r="54" spans="1:10" ht="43.2" customHeight="1" thickBot="1" x14ac:dyDescent="0.35">
      <c r="A54" s="6"/>
      <c r="B54" s="81" t="s">
        <v>189</v>
      </c>
      <c r="C54" s="102">
        <f>Worksheets!F32</f>
        <v>0</v>
      </c>
      <c r="D54" s="274" t="s">
        <v>178</v>
      </c>
      <c r="E54" s="416" t="s">
        <v>186</v>
      </c>
      <c r="F54" s="417"/>
      <c r="G54" s="417"/>
      <c r="H54" s="417"/>
      <c r="I54" s="417"/>
      <c r="J54" s="418"/>
    </row>
    <row r="55" spans="1:10" ht="15" customHeight="1" thickTop="1" x14ac:dyDescent="0.3">
      <c r="A55" s="387"/>
      <c r="B55" s="388"/>
      <c r="C55" s="388"/>
      <c r="D55" s="388"/>
      <c r="E55" s="388"/>
      <c r="F55" s="388"/>
      <c r="G55" s="388"/>
      <c r="H55" s="388"/>
      <c r="I55" s="388"/>
      <c r="J55" s="388"/>
    </row>
    <row r="56" spans="1:10" ht="19.2" customHeight="1" x14ac:dyDescent="0.3">
      <c r="A56" s="8" t="s">
        <v>350</v>
      </c>
      <c r="B56" s="93"/>
      <c r="C56" s="275"/>
      <c r="D56" s="275"/>
      <c r="E56" s="325"/>
      <c r="F56" s="325"/>
      <c r="G56" s="325"/>
      <c r="H56" s="325"/>
      <c r="I56" s="325"/>
      <c r="J56" s="326"/>
    </row>
    <row r="57" spans="1:10" x14ac:dyDescent="0.3">
      <c r="A57" s="25"/>
      <c r="B57" s="87" t="s">
        <v>0</v>
      </c>
      <c r="C57" s="87" t="s">
        <v>17</v>
      </c>
      <c r="D57" s="321" t="s">
        <v>1</v>
      </c>
      <c r="E57" s="322"/>
      <c r="F57" s="322"/>
      <c r="G57" s="322"/>
      <c r="H57" s="322"/>
      <c r="I57" s="322"/>
      <c r="J57" s="323"/>
    </row>
    <row r="58" spans="1:10" ht="15" customHeight="1" x14ac:dyDescent="0.3">
      <c r="A58" s="6"/>
      <c r="B58" s="4" t="s">
        <v>37</v>
      </c>
      <c r="C58" s="18"/>
      <c r="D58" s="318" t="s">
        <v>338</v>
      </c>
      <c r="E58" s="319"/>
      <c r="F58" s="319"/>
      <c r="G58" s="319"/>
      <c r="H58" s="319"/>
      <c r="I58" s="319"/>
      <c r="J58" s="320"/>
    </row>
    <row r="59" spans="1:10" ht="30" customHeight="1" x14ac:dyDescent="0.3">
      <c r="A59" s="6"/>
      <c r="B59" s="4" t="s">
        <v>61</v>
      </c>
      <c r="C59" s="19"/>
      <c r="D59" s="318" t="s">
        <v>199</v>
      </c>
      <c r="E59" s="319"/>
      <c r="F59" s="319"/>
      <c r="G59" s="319"/>
      <c r="H59" s="319"/>
      <c r="I59" s="319"/>
      <c r="J59" s="320"/>
    </row>
    <row r="60" spans="1:10" ht="30" customHeight="1" x14ac:dyDescent="0.3">
      <c r="A60" s="6"/>
      <c r="B60" s="4" t="s">
        <v>38</v>
      </c>
      <c r="C60" s="19"/>
      <c r="D60" s="318" t="s">
        <v>198</v>
      </c>
      <c r="E60" s="319"/>
      <c r="F60" s="319"/>
      <c r="G60" s="319"/>
      <c r="H60" s="319"/>
      <c r="I60" s="319"/>
      <c r="J60" s="320"/>
    </row>
    <row r="61" spans="1:10" ht="30" customHeight="1" x14ac:dyDescent="0.3">
      <c r="A61" s="6"/>
      <c r="B61" s="4" t="s">
        <v>351</v>
      </c>
      <c r="C61" s="99"/>
      <c r="D61" s="318" t="s">
        <v>354</v>
      </c>
      <c r="E61" s="319"/>
      <c r="F61" s="319"/>
      <c r="G61" s="319"/>
      <c r="H61" s="319"/>
      <c r="I61" s="319"/>
      <c r="J61" s="320"/>
    </row>
    <row r="62" spans="1:10" ht="30" customHeight="1" x14ac:dyDescent="0.3">
      <c r="A62" s="6"/>
      <c r="B62" s="98" t="s">
        <v>352</v>
      </c>
      <c r="C62" s="19"/>
      <c r="D62" s="365" t="s">
        <v>353</v>
      </c>
      <c r="E62" s="366"/>
      <c r="F62" s="366"/>
      <c r="G62" s="366"/>
      <c r="H62" s="366"/>
      <c r="I62" s="366"/>
      <c r="J62" s="367"/>
    </row>
    <row r="63" spans="1:10" ht="14.4" customHeight="1" x14ac:dyDescent="0.3">
      <c r="A63" s="310"/>
      <c r="B63" s="311"/>
      <c r="C63" s="311"/>
      <c r="D63" s="311"/>
      <c r="E63" s="311"/>
      <c r="F63" s="311"/>
      <c r="G63" s="311"/>
      <c r="H63" s="311"/>
      <c r="I63" s="311"/>
      <c r="J63" s="324"/>
    </row>
    <row r="64" spans="1:10" ht="19.2" customHeight="1" x14ac:dyDescent="0.3">
      <c r="A64" s="8" t="s">
        <v>62</v>
      </c>
      <c r="B64" s="64"/>
      <c r="C64" s="325"/>
      <c r="D64" s="325"/>
      <c r="E64" s="325"/>
      <c r="F64" s="325"/>
      <c r="G64" s="325"/>
      <c r="H64" s="325"/>
      <c r="I64" s="325"/>
      <c r="J64" s="326"/>
    </row>
    <row r="65" spans="1:10" x14ac:dyDescent="0.3">
      <c r="A65" s="6"/>
      <c r="B65" s="74" t="s">
        <v>0</v>
      </c>
      <c r="C65" s="87" t="s">
        <v>17</v>
      </c>
      <c r="D65" s="321" t="s">
        <v>1</v>
      </c>
      <c r="E65" s="322"/>
      <c r="F65" s="322"/>
      <c r="G65" s="322"/>
      <c r="H65" s="322"/>
      <c r="I65" s="322"/>
      <c r="J65" s="323"/>
    </row>
    <row r="66" spans="1:10" ht="30" customHeight="1" x14ac:dyDescent="0.3">
      <c r="A66" s="6"/>
      <c r="B66" s="81" t="s">
        <v>63</v>
      </c>
      <c r="C66" s="19"/>
      <c r="D66" s="318" t="s">
        <v>200</v>
      </c>
      <c r="E66" s="319"/>
      <c r="F66" s="319"/>
      <c r="G66" s="319"/>
      <c r="H66" s="319"/>
      <c r="I66" s="319"/>
      <c r="J66" s="320"/>
    </row>
    <row r="67" spans="1:10" ht="30" customHeight="1" x14ac:dyDescent="0.3">
      <c r="A67" s="6"/>
      <c r="B67" s="81" t="s">
        <v>64</v>
      </c>
      <c r="C67" s="19"/>
      <c r="D67" s="318" t="s">
        <v>39</v>
      </c>
      <c r="E67" s="319"/>
      <c r="F67" s="319"/>
      <c r="G67" s="319"/>
      <c r="H67" s="319"/>
      <c r="I67" s="319"/>
      <c r="J67" s="320"/>
    </row>
    <row r="68" spans="1:10" ht="30" customHeight="1" x14ac:dyDescent="0.3">
      <c r="A68" s="6"/>
      <c r="B68" s="4" t="s">
        <v>40</v>
      </c>
      <c r="C68" s="19"/>
      <c r="D68" s="318" t="s">
        <v>202</v>
      </c>
      <c r="E68" s="319"/>
      <c r="F68" s="319"/>
      <c r="G68" s="319"/>
      <c r="H68" s="319"/>
      <c r="I68" s="319"/>
      <c r="J68" s="320"/>
    </row>
    <row r="69" spans="1:10" ht="17.399999999999999" customHeight="1" x14ac:dyDescent="0.3">
      <c r="A69" s="310"/>
      <c r="B69" s="311"/>
      <c r="C69" s="311"/>
      <c r="D69" s="311"/>
      <c r="E69" s="311"/>
      <c r="F69" s="311"/>
      <c r="G69" s="311"/>
      <c r="H69" s="311"/>
      <c r="I69" s="311"/>
      <c r="J69" s="324"/>
    </row>
    <row r="70" spans="1:10" ht="19.2" customHeight="1" x14ac:dyDescent="0.3">
      <c r="A70" s="8" t="s">
        <v>65</v>
      </c>
      <c r="B70" s="4"/>
      <c r="C70" s="64"/>
      <c r="D70" s="385"/>
      <c r="E70" s="385"/>
      <c r="F70" s="385"/>
      <c r="G70" s="385"/>
      <c r="H70" s="385"/>
      <c r="I70" s="385"/>
      <c r="J70" s="386"/>
    </row>
    <row r="71" spans="1:10" ht="15" customHeight="1" x14ac:dyDescent="0.3">
      <c r="A71" s="8"/>
      <c r="B71" s="74" t="s">
        <v>0</v>
      </c>
      <c r="C71" s="74" t="s">
        <v>17</v>
      </c>
      <c r="D71" s="382" t="s">
        <v>1</v>
      </c>
      <c r="E71" s="383"/>
      <c r="F71" s="383"/>
      <c r="G71" s="383"/>
      <c r="H71" s="383"/>
      <c r="I71" s="383"/>
      <c r="J71" s="384"/>
    </row>
    <row r="72" spans="1:10" ht="30" customHeight="1" x14ac:dyDescent="0.3">
      <c r="A72" s="6"/>
      <c r="B72" s="5" t="s">
        <v>254</v>
      </c>
      <c r="C72" s="20"/>
      <c r="D72" s="359" t="s">
        <v>201</v>
      </c>
      <c r="E72" s="360"/>
      <c r="F72" s="360"/>
      <c r="G72" s="360"/>
      <c r="H72" s="360"/>
      <c r="I72" s="360"/>
      <c r="J72" s="361"/>
    </row>
    <row r="73" spans="1:10" ht="30" customHeight="1" x14ac:dyDescent="0.3">
      <c r="A73" s="6"/>
      <c r="B73" s="4" t="s">
        <v>66</v>
      </c>
      <c r="C73" s="21"/>
      <c r="D73" s="318" t="s">
        <v>203</v>
      </c>
      <c r="E73" s="319"/>
      <c r="F73" s="319"/>
      <c r="G73" s="319"/>
      <c r="H73" s="319"/>
      <c r="I73" s="319"/>
      <c r="J73" s="320"/>
    </row>
    <row r="74" spans="1:10" ht="30" customHeight="1" x14ac:dyDescent="0.3">
      <c r="A74" s="73"/>
      <c r="B74" s="4" t="s">
        <v>67</v>
      </c>
      <c r="C74" s="21"/>
      <c r="D74" s="318" t="s">
        <v>204</v>
      </c>
      <c r="E74" s="319"/>
      <c r="F74" s="319"/>
      <c r="G74" s="319"/>
      <c r="H74" s="319"/>
      <c r="I74" s="319"/>
      <c r="J74" s="320"/>
    </row>
    <row r="75" spans="1:10" ht="16.8" customHeight="1" x14ac:dyDescent="0.3">
      <c r="A75" s="310"/>
      <c r="B75" s="311"/>
      <c r="C75" s="311"/>
      <c r="D75" s="311"/>
      <c r="E75" s="311"/>
      <c r="F75" s="311"/>
      <c r="G75" s="311"/>
      <c r="H75" s="311"/>
      <c r="I75" s="311"/>
      <c r="J75" s="311"/>
    </row>
    <row r="76" spans="1:10" ht="19.2" customHeight="1" x14ac:dyDescent="0.3">
      <c r="A76" s="380" t="s">
        <v>253</v>
      </c>
      <c r="B76" s="381"/>
      <c r="C76" s="381"/>
      <c r="D76" s="385"/>
      <c r="E76" s="385"/>
      <c r="F76" s="385"/>
      <c r="G76" s="385"/>
      <c r="H76" s="385"/>
      <c r="I76" s="385"/>
      <c r="J76" s="396"/>
    </row>
    <row r="77" spans="1:10" s="32" customFormat="1" ht="15.6" customHeight="1" x14ac:dyDescent="0.3">
      <c r="A77" s="276"/>
      <c r="B77" s="33" t="s">
        <v>0</v>
      </c>
      <c r="C77" s="74" t="s">
        <v>17</v>
      </c>
      <c r="D77" s="327" t="s">
        <v>1</v>
      </c>
      <c r="E77" s="328"/>
      <c r="F77" s="328"/>
      <c r="G77" s="328"/>
      <c r="H77" s="328"/>
      <c r="I77" s="328"/>
      <c r="J77" s="424"/>
    </row>
    <row r="78" spans="1:10" ht="45" customHeight="1" thickBot="1" x14ac:dyDescent="0.35">
      <c r="A78" s="73"/>
      <c r="B78" s="4" t="s">
        <v>255</v>
      </c>
      <c r="C78" s="21">
        <f>Worksheets!J140</f>
        <v>0</v>
      </c>
      <c r="D78" s="277" t="s">
        <v>178</v>
      </c>
      <c r="E78" s="422" t="s">
        <v>356</v>
      </c>
      <c r="F78" s="423"/>
      <c r="G78" s="423"/>
      <c r="H78" s="423"/>
      <c r="I78" s="423"/>
      <c r="J78" s="278" t="s">
        <v>280</v>
      </c>
    </row>
    <row r="79" spans="1:10" s="7" customFormat="1" thickTop="1" x14ac:dyDescent="0.25">
      <c r="A79" s="387"/>
      <c r="B79" s="388"/>
      <c r="C79" s="388"/>
      <c r="D79" s="388"/>
      <c r="E79" s="388"/>
      <c r="F79" s="388"/>
      <c r="G79" s="388"/>
      <c r="H79" s="388"/>
      <c r="I79" s="388"/>
      <c r="J79" s="389"/>
    </row>
    <row r="80" spans="1:10" s="7" customFormat="1" ht="19.2" customHeight="1" x14ac:dyDescent="0.3">
      <c r="A80" s="8" t="s">
        <v>68</v>
      </c>
      <c r="B80" s="4"/>
      <c r="C80" s="59"/>
      <c r="D80" s="385"/>
      <c r="E80" s="385"/>
      <c r="F80" s="385"/>
      <c r="G80" s="385"/>
      <c r="H80" s="385"/>
      <c r="I80" s="385"/>
      <c r="J80" s="396"/>
    </row>
    <row r="81" spans="1:11" s="7" customFormat="1" ht="30" customHeight="1" x14ac:dyDescent="0.25">
      <c r="A81" s="6"/>
      <c r="B81" s="2" t="s">
        <v>69</v>
      </c>
      <c r="C81" s="74" t="s">
        <v>43</v>
      </c>
      <c r="D81" s="87" t="s">
        <v>74</v>
      </c>
      <c r="E81" s="87" t="s">
        <v>70</v>
      </c>
      <c r="F81" s="321" t="s">
        <v>205</v>
      </c>
      <c r="G81" s="322"/>
      <c r="H81" s="322"/>
      <c r="I81" s="322"/>
      <c r="J81" s="323"/>
    </row>
    <row r="82" spans="1:11" s="7" customFormat="1" ht="19.2" customHeight="1" x14ac:dyDescent="0.25">
      <c r="A82" s="6"/>
      <c r="B82" s="4" t="s">
        <v>382</v>
      </c>
      <c r="C82" s="22"/>
      <c r="D82" s="21"/>
      <c r="E82" s="9">
        <f>C82*D82</f>
        <v>0</v>
      </c>
      <c r="F82" s="347"/>
      <c r="G82" s="348"/>
      <c r="H82" s="348"/>
      <c r="I82" s="348"/>
      <c r="J82" s="349"/>
    </row>
    <row r="83" spans="1:11" s="7" customFormat="1" ht="30" customHeight="1" x14ac:dyDescent="0.25">
      <c r="A83" s="6"/>
      <c r="B83" s="4" t="s">
        <v>44</v>
      </c>
      <c r="C83" s="22"/>
      <c r="D83" s="21"/>
      <c r="E83" s="9">
        <f>C83*D83</f>
        <v>0</v>
      </c>
      <c r="F83" s="347"/>
      <c r="G83" s="348"/>
      <c r="H83" s="348"/>
      <c r="I83" s="348"/>
      <c r="J83" s="349"/>
      <c r="K83" s="34"/>
    </row>
    <row r="84" spans="1:11" s="7" customFormat="1" ht="27.6" x14ac:dyDescent="0.25">
      <c r="A84" s="6"/>
      <c r="B84" s="4" t="s">
        <v>171</v>
      </c>
      <c r="C84" s="22"/>
      <c r="D84" s="91"/>
      <c r="E84" s="9">
        <f>C84*D84</f>
        <v>0</v>
      </c>
      <c r="F84" s="347"/>
      <c r="G84" s="348"/>
      <c r="H84" s="348"/>
      <c r="I84" s="348"/>
      <c r="J84" s="349"/>
    </row>
    <row r="85" spans="1:11" s="7" customFormat="1" ht="13.8" x14ac:dyDescent="0.25">
      <c r="A85" s="6"/>
      <c r="B85" s="4" t="s">
        <v>71</v>
      </c>
      <c r="C85" s="89">
        <f>SUM(C82:C84)</f>
        <v>0</v>
      </c>
      <c r="D85" s="279"/>
      <c r="E85" s="90">
        <f>SUM(E82:E84)</f>
        <v>0</v>
      </c>
      <c r="F85" s="347"/>
      <c r="G85" s="348"/>
      <c r="H85" s="348"/>
      <c r="I85" s="348"/>
      <c r="J85" s="349"/>
    </row>
    <row r="86" spans="1:11" s="7" customFormat="1" ht="14.4" customHeight="1" x14ac:dyDescent="0.25">
      <c r="A86" s="387"/>
      <c r="B86" s="388"/>
      <c r="C86" s="388"/>
      <c r="D86" s="388"/>
      <c r="E86" s="388"/>
      <c r="F86" s="388"/>
      <c r="G86" s="388"/>
      <c r="H86" s="388"/>
      <c r="I86" s="388"/>
      <c r="J86" s="389"/>
    </row>
    <row r="87" spans="1:11" s="7" customFormat="1" ht="19.2" customHeight="1" x14ac:dyDescent="0.3">
      <c r="A87" s="8" t="s">
        <v>72</v>
      </c>
      <c r="B87" s="4"/>
      <c r="E87" s="385"/>
      <c r="F87" s="385"/>
      <c r="G87" s="385"/>
      <c r="H87" s="385"/>
      <c r="I87" s="385"/>
      <c r="J87" s="396"/>
    </row>
    <row r="88" spans="1:11" s="7" customFormat="1" ht="31.2" customHeight="1" x14ac:dyDescent="0.25">
      <c r="A88" s="6"/>
      <c r="B88" s="2" t="s">
        <v>69</v>
      </c>
      <c r="C88" s="74" t="s">
        <v>43</v>
      </c>
      <c r="D88" s="74" t="s">
        <v>74</v>
      </c>
      <c r="E88" s="87" t="s">
        <v>70</v>
      </c>
      <c r="F88" s="321" t="s">
        <v>81</v>
      </c>
      <c r="G88" s="322"/>
      <c r="H88" s="322"/>
      <c r="I88" s="322"/>
      <c r="J88" s="323"/>
    </row>
    <row r="89" spans="1:11" s="7" customFormat="1" ht="15" customHeight="1" x14ac:dyDescent="0.25">
      <c r="A89" s="6"/>
      <c r="B89" s="4" t="s">
        <v>382</v>
      </c>
      <c r="C89" s="22"/>
      <c r="D89" s="21"/>
      <c r="E89" s="9">
        <f>C89*D89</f>
        <v>0</v>
      </c>
      <c r="F89" s="347"/>
      <c r="G89" s="348"/>
      <c r="H89" s="348"/>
      <c r="I89" s="348"/>
      <c r="J89" s="349"/>
    </row>
    <row r="90" spans="1:11" s="7" customFormat="1" ht="30" customHeight="1" x14ac:dyDescent="0.25">
      <c r="A90" s="6"/>
      <c r="B90" s="4" t="s">
        <v>44</v>
      </c>
      <c r="C90" s="22"/>
      <c r="D90" s="21"/>
      <c r="E90" s="9">
        <f>C90*D90</f>
        <v>0</v>
      </c>
      <c r="F90" s="347"/>
      <c r="G90" s="348"/>
      <c r="H90" s="348"/>
      <c r="I90" s="348"/>
      <c r="J90" s="348"/>
    </row>
    <row r="91" spans="1:11" s="7" customFormat="1" ht="30" customHeight="1" x14ac:dyDescent="0.25">
      <c r="A91" s="6"/>
      <c r="B91" s="4" t="s">
        <v>171</v>
      </c>
      <c r="C91" s="22"/>
      <c r="D91" s="91"/>
      <c r="E91" s="9">
        <f>C91*D91</f>
        <v>0</v>
      </c>
      <c r="F91" s="347"/>
      <c r="G91" s="348"/>
      <c r="H91" s="348"/>
      <c r="I91" s="348"/>
      <c r="J91" s="349"/>
    </row>
    <row r="92" spans="1:11" s="7" customFormat="1" ht="15" customHeight="1" x14ac:dyDescent="0.25">
      <c r="A92" s="6"/>
      <c r="B92" s="4" t="s">
        <v>71</v>
      </c>
      <c r="C92" s="89">
        <f>SUM(C89:C91)</f>
        <v>0</v>
      </c>
      <c r="D92" s="279"/>
      <c r="E92" s="92">
        <f>SUM(E89:E91)</f>
        <v>0</v>
      </c>
      <c r="F92" s="431"/>
      <c r="G92" s="432"/>
      <c r="H92" s="432"/>
      <c r="I92" s="432"/>
      <c r="J92" s="433"/>
    </row>
    <row r="93" spans="1:11" s="7" customFormat="1" ht="19.2" customHeight="1" x14ac:dyDescent="0.3">
      <c r="A93" s="8" t="s">
        <v>73</v>
      </c>
      <c r="B93" s="4"/>
      <c r="D93" s="385"/>
      <c r="E93" s="385"/>
      <c r="F93" s="385"/>
      <c r="G93" s="385"/>
      <c r="H93" s="385"/>
      <c r="I93" s="385"/>
      <c r="J93" s="396"/>
    </row>
    <row r="94" spans="1:11" s="7" customFormat="1" ht="31.2" customHeight="1" x14ac:dyDescent="0.25">
      <c r="A94" s="6"/>
      <c r="B94" s="2" t="s">
        <v>69</v>
      </c>
      <c r="C94" s="74" t="s">
        <v>43</v>
      </c>
      <c r="D94" s="87" t="s">
        <v>74</v>
      </c>
      <c r="E94" s="87" t="s">
        <v>70</v>
      </c>
      <c r="F94" s="321" t="s">
        <v>80</v>
      </c>
      <c r="G94" s="322"/>
      <c r="H94" s="322"/>
      <c r="I94" s="322"/>
      <c r="J94" s="323"/>
    </row>
    <row r="95" spans="1:11" s="7" customFormat="1" ht="15" customHeight="1" x14ac:dyDescent="0.25">
      <c r="A95" s="6"/>
      <c r="B95" s="4" t="s">
        <v>382</v>
      </c>
      <c r="C95" s="22"/>
      <c r="D95" s="21"/>
      <c r="E95" s="9">
        <f>C95*D95</f>
        <v>0</v>
      </c>
      <c r="F95" s="347"/>
      <c r="G95" s="348"/>
      <c r="H95" s="348"/>
      <c r="I95" s="348"/>
      <c r="J95" s="349"/>
    </row>
    <row r="96" spans="1:11" s="7" customFormat="1" ht="30" customHeight="1" x14ac:dyDescent="0.25">
      <c r="A96" s="6"/>
      <c r="B96" s="4" t="s">
        <v>44</v>
      </c>
      <c r="C96" s="22"/>
      <c r="D96" s="21"/>
      <c r="E96" s="9">
        <f>C96*D96</f>
        <v>0</v>
      </c>
      <c r="F96" s="347"/>
      <c r="G96" s="348"/>
      <c r="H96" s="348"/>
      <c r="I96" s="348"/>
      <c r="J96" s="349"/>
    </row>
    <row r="97" spans="1:10" s="7" customFormat="1" ht="30" customHeight="1" x14ac:dyDescent="0.25">
      <c r="A97" s="6"/>
      <c r="B97" s="4" t="s">
        <v>171</v>
      </c>
      <c r="C97" s="22"/>
      <c r="D97" s="91"/>
      <c r="E97" s="9">
        <f>C97*D97</f>
        <v>0</v>
      </c>
      <c r="F97" s="347"/>
      <c r="G97" s="348"/>
      <c r="H97" s="348"/>
      <c r="I97" s="348"/>
      <c r="J97" s="349"/>
    </row>
    <row r="98" spans="1:10" s="7" customFormat="1" ht="15" customHeight="1" x14ac:dyDescent="0.25">
      <c r="A98" s="6"/>
      <c r="B98" s="4" t="s">
        <v>71</v>
      </c>
      <c r="C98" s="89">
        <f>SUM(C95:C97)</f>
        <v>0</v>
      </c>
      <c r="D98" s="279"/>
      <c r="E98" s="90">
        <f>SUM(E95:E97)</f>
        <v>0</v>
      </c>
      <c r="F98" s="347"/>
      <c r="G98" s="348"/>
      <c r="H98" s="348"/>
      <c r="I98" s="348"/>
      <c r="J98" s="349"/>
    </row>
    <row r="99" spans="1:10" s="7" customFormat="1" ht="13.8" x14ac:dyDescent="0.25">
      <c r="A99" s="387"/>
      <c r="B99" s="388"/>
      <c r="C99" s="388"/>
      <c r="D99" s="388"/>
      <c r="E99" s="388"/>
      <c r="F99" s="388"/>
      <c r="G99" s="388"/>
      <c r="H99" s="388"/>
      <c r="I99" s="388"/>
      <c r="J99" s="389"/>
    </row>
    <row r="100" spans="1:10" s="7" customFormat="1" ht="19.2" customHeight="1" x14ac:dyDescent="0.3">
      <c r="A100" s="8" t="s">
        <v>75</v>
      </c>
      <c r="B100" s="4"/>
      <c r="D100" s="385"/>
      <c r="E100" s="385"/>
      <c r="F100" s="385"/>
      <c r="G100" s="385"/>
      <c r="H100" s="385"/>
      <c r="I100" s="385"/>
      <c r="J100" s="396"/>
    </row>
    <row r="101" spans="1:10" s="7" customFormat="1" ht="31.2" customHeight="1" x14ac:dyDescent="0.25">
      <c r="A101" s="6"/>
      <c r="B101" s="2" t="s">
        <v>69</v>
      </c>
      <c r="C101" s="74" t="s">
        <v>43</v>
      </c>
      <c r="D101" s="87" t="s">
        <v>74</v>
      </c>
      <c r="E101" s="87" t="s">
        <v>70</v>
      </c>
      <c r="F101" s="350" t="s">
        <v>82</v>
      </c>
      <c r="G101" s="351"/>
      <c r="H101" s="351"/>
      <c r="I101" s="351"/>
      <c r="J101" s="352"/>
    </row>
    <row r="102" spans="1:10" s="7" customFormat="1" ht="15" customHeight="1" x14ac:dyDescent="0.25">
      <c r="A102" s="6"/>
      <c r="B102" s="4" t="s">
        <v>382</v>
      </c>
      <c r="C102" s="22"/>
      <c r="D102" s="21"/>
      <c r="E102" s="9">
        <f>C102*D102</f>
        <v>0</v>
      </c>
      <c r="F102" s="347"/>
      <c r="G102" s="348"/>
      <c r="H102" s="348"/>
      <c r="I102" s="348"/>
      <c r="J102" s="349"/>
    </row>
    <row r="103" spans="1:10" s="7" customFormat="1" ht="30" customHeight="1" x14ac:dyDescent="0.25">
      <c r="A103" s="6"/>
      <c r="B103" s="4" t="s">
        <v>44</v>
      </c>
      <c r="C103" s="22"/>
      <c r="D103" s="21"/>
      <c r="E103" s="9">
        <f>C103*D103</f>
        <v>0</v>
      </c>
      <c r="F103" s="347"/>
      <c r="G103" s="348"/>
      <c r="H103" s="348"/>
      <c r="I103" s="348"/>
      <c r="J103" s="349"/>
    </row>
    <row r="104" spans="1:10" s="7" customFormat="1" ht="30" customHeight="1" x14ac:dyDescent="0.25">
      <c r="A104" s="6"/>
      <c r="B104" s="4" t="s">
        <v>171</v>
      </c>
      <c r="C104" s="22"/>
      <c r="D104" s="91"/>
      <c r="E104" s="9">
        <f>C104*D104</f>
        <v>0</v>
      </c>
      <c r="F104" s="347"/>
      <c r="G104" s="348"/>
      <c r="H104" s="348"/>
      <c r="I104" s="348"/>
      <c r="J104" s="349"/>
    </row>
    <row r="105" spans="1:10" s="7" customFormat="1" ht="15" customHeight="1" x14ac:dyDescent="0.25">
      <c r="A105" s="6"/>
      <c r="B105" s="4" t="s">
        <v>71</v>
      </c>
      <c r="C105" s="89">
        <f>SUM(C102:C104)</f>
        <v>0</v>
      </c>
      <c r="D105" s="279"/>
      <c r="E105" s="90">
        <f>SUM(E102:E104)</f>
        <v>0</v>
      </c>
      <c r="F105" s="347"/>
      <c r="G105" s="348"/>
      <c r="H105" s="348"/>
      <c r="I105" s="348"/>
      <c r="J105" s="349"/>
    </row>
    <row r="106" spans="1:10" s="7" customFormat="1" ht="13.8" x14ac:dyDescent="0.25">
      <c r="A106" s="387"/>
      <c r="B106" s="388"/>
      <c r="C106" s="388"/>
      <c r="D106" s="388"/>
      <c r="E106" s="388"/>
      <c r="F106" s="388"/>
      <c r="G106" s="388"/>
      <c r="H106" s="388"/>
      <c r="I106" s="388"/>
      <c r="J106" s="389"/>
    </row>
    <row r="107" spans="1:10" s="7" customFormat="1" ht="19.2" customHeight="1" x14ac:dyDescent="0.3">
      <c r="A107" s="8" t="s">
        <v>76</v>
      </c>
      <c r="B107" s="4"/>
      <c r="D107" s="385"/>
      <c r="E107" s="385"/>
      <c r="F107" s="385"/>
      <c r="G107" s="385"/>
      <c r="H107" s="385"/>
      <c r="I107" s="385"/>
      <c r="J107" s="396"/>
    </row>
    <row r="108" spans="1:10" s="7" customFormat="1" ht="31.2" customHeight="1" x14ac:dyDescent="0.25">
      <c r="A108" s="6"/>
      <c r="B108" s="2" t="s">
        <v>69</v>
      </c>
      <c r="C108" s="87" t="s">
        <v>43</v>
      </c>
      <c r="D108" s="321" t="s">
        <v>209</v>
      </c>
      <c r="E108" s="322"/>
      <c r="F108" s="322"/>
      <c r="G108" s="322"/>
      <c r="H108" s="322"/>
      <c r="I108" s="322"/>
      <c r="J108" s="323"/>
    </row>
    <row r="109" spans="1:10" s="7" customFormat="1" ht="15" customHeight="1" x14ac:dyDescent="0.25">
      <c r="A109" s="6"/>
      <c r="B109" s="4" t="s">
        <v>382</v>
      </c>
      <c r="C109" s="22"/>
      <c r="D109" s="377"/>
      <c r="E109" s="378"/>
      <c r="F109" s="378"/>
      <c r="G109" s="378"/>
      <c r="H109" s="378"/>
      <c r="I109" s="378"/>
      <c r="J109" s="379"/>
    </row>
    <row r="110" spans="1:10" s="7" customFormat="1" ht="30" customHeight="1" x14ac:dyDescent="0.25">
      <c r="A110" s="6"/>
      <c r="B110" s="4" t="s">
        <v>44</v>
      </c>
      <c r="C110" s="22"/>
      <c r="D110" s="377"/>
      <c r="E110" s="378"/>
      <c r="F110" s="378"/>
      <c r="G110" s="378"/>
      <c r="H110" s="378"/>
      <c r="I110" s="378"/>
      <c r="J110" s="379"/>
    </row>
    <row r="111" spans="1:10" s="7" customFormat="1" ht="30" customHeight="1" x14ac:dyDescent="0.25">
      <c r="A111" s="6"/>
      <c r="B111" s="4" t="s">
        <v>171</v>
      </c>
      <c r="C111" s="22"/>
      <c r="D111" s="377"/>
      <c r="E111" s="378"/>
      <c r="F111" s="378"/>
      <c r="G111" s="378"/>
      <c r="H111" s="378"/>
      <c r="I111" s="378"/>
      <c r="J111" s="379"/>
    </row>
    <row r="112" spans="1:10" s="7" customFormat="1" ht="15" customHeight="1" x14ac:dyDescent="0.25">
      <c r="A112" s="6"/>
      <c r="B112" s="4" t="s">
        <v>71</v>
      </c>
      <c r="C112" s="94">
        <f>SUM(C109:C111)</f>
        <v>0</v>
      </c>
      <c r="D112" s="390"/>
      <c r="E112" s="391"/>
      <c r="F112" s="391"/>
      <c r="G112" s="391"/>
      <c r="H112" s="391"/>
      <c r="I112" s="391"/>
      <c r="J112" s="392"/>
    </row>
    <row r="113" spans="1:10" s="7" customFormat="1" ht="17.399999999999999" x14ac:dyDescent="0.3">
      <c r="A113" s="8" t="s">
        <v>77</v>
      </c>
      <c r="B113" s="88"/>
      <c r="C113" s="385"/>
      <c r="D113" s="385"/>
      <c r="E113" s="385"/>
      <c r="F113" s="385"/>
      <c r="G113" s="385"/>
      <c r="H113" s="385"/>
      <c r="I113" s="385"/>
      <c r="J113" s="396"/>
    </row>
    <row r="114" spans="1:10" s="7" customFormat="1" ht="27.6" x14ac:dyDescent="0.25">
      <c r="A114" s="6"/>
      <c r="B114" s="2" t="s">
        <v>69</v>
      </c>
      <c r="C114" s="258" t="s">
        <v>78</v>
      </c>
      <c r="D114" s="393"/>
      <c r="E114" s="394"/>
      <c r="F114" s="394"/>
      <c r="G114" s="394"/>
      <c r="H114" s="394"/>
      <c r="I114" s="394"/>
      <c r="J114" s="395"/>
    </row>
    <row r="115" spans="1:10" s="7" customFormat="1" ht="17.399999999999999" customHeight="1" x14ac:dyDescent="0.25">
      <c r="A115" s="6"/>
      <c r="B115" s="4" t="s">
        <v>382</v>
      </c>
      <c r="C115" s="95">
        <v>0</v>
      </c>
      <c r="D115" s="428" t="s">
        <v>349</v>
      </c>
      <c r="E115" s="429"/>
      <c r="F115" s="429"/>
      <c r="G115" s="429"/>
      <c r="H115" s="429"/>
      <c r="I115" s="429"/>
      <c r="J115" s="430"/>
    </row>
    <row r="116" spans="1:10" s="7" customFormat="1" ht="27.6" x14ac:dyDescent="0.25">
      <c r="A116" s="6"/>
      <c r="B116" s="4" t="s">
        <v>44</v>
      </c>
      <c r="C116" s="95">
        <v>0</v>
      </c>
      <c r="D116" s="419"/>
      <c r="E116" s="420"/>
      <c r="F116" s="420"/>
      <c r="G116" s="420"/>
      <c r="H116" s="420"/>
      <c r="I116" s="420"/>
      <c r="J116" s="421"/>
    </row>
    <row r="117" spans="1:10" s="7" customFormat="1" ht="27.6" x14ac:dyDescent="0.25">
      <c r="A117" s="6"/>
      <c r="B117" s="4" t="s">
        <v>171</v>
      </c>
      <c r="C117" s="95">
        <v>0</v>
      </c>
      <c r="D117" s="419"/>
      <c r="E117" s="420"/>
      <c r="F117" s="420"/>
      <c r="G117" s="420"/>
      <c r="H117" s="420"/>
      <c r="I117" s="420"/>
      <c r="J117" s="421"/>
    </row>
    <row r="118" spans="1:10" s="7" customFormat="1" ht="15" customHeight="1" x14ac:dyDescent="0.25">
      <c r="A118" s="96"/>
      <c r="B118" s="24" t="s">
        <v>71</v>
      </c>
      <c r="C118" s="97">
        <f>SUM(C115:C117)</f>
        <v>0</v>
      </c>
      <c r="D118" s="425"/>
      <c r="E118" s="426"/>
      <c r="F118" s="426"/>
      <c r="G118" s="426"/>
      <c r="H118" s="426"/>
      <c r="I118" s="426"/>
      <c r="J118" s="427"/>
    </row>
    <row r="119" spans="1:10" x14ac:dyDescent="0.3">
      <c r="A119" s="356"/>
      <c r="B119" s="357"/>
      <c r="C119" s="357"/>
      <c r="D119" s="357"/>
      <c r="E119" s="357"/>
      <c r="F119" s="357"/>
      <c r="G119" s="357"/>
      <c r="H119" s="357"/>
      <c r="I119" s="357"/>
      <c r="J119" s="358"/>
    </row>
    <row r="120" spans="1:10" s="7" customFormat="1" ht="19.2" customHeight="1" x14ac:dyDescent="0.3">
      <c r="A120" s="13" t="s">
        <v>79</v>
      </c>
      <c r="B120" s="12"/>
      <c r="C120" s="344" t="s">
        <v>238</v>
      </c>
      <c r="D120" s="345"/>
      <c r="E120" s="345"/>
      <c r="F120" s="345"/>
      <c r="G120" s="345"/>
      <c r="H120" s="345"/>
      <c r="I120" s="345"/>
      <c r="J120" s="346"/>
    </row>
    <row r="121" spans="1:10" ht="70.2" thickBot="1" x14ac:dyDescent="0.35">
      <c r="A121" s="260"/>
      <c r="B121" s="327" t="s">
        <v>244</v>
      </c>
      <c r="C121" s="328"/>
      <c r="D121" s="328"/>
      <c r="E121" s="328"/>
      <c r="F121" s="277" t="s">
        <v>178</v>
      </c>
      <c r="G121" s="3" t="s">
        <v>46</v>
      </c>
      <c r="H121" s="3" t="s">
        <v>41</v>
      </c>
      <c r="I121" s="3" t="s">
        <v>42</v>
      </c>
      <c r="J121" s="3" t="s">
        <v>47</v>
      </c>
    </row>
    <row r="122" spans="1:10" ht="30" customHeight="1" thickTop="1" x14ac:dyDescent="0.3">
      <c r="A122" s="111">
        <v>1</v>
      </c>
      <c r="B122" s="341" t="s">
        <v>248</v>
      </c>
      <c r="C122" s="342"/>
      <c r="D122" s="342"/>
      <c r="E122" s="342"/>
      <c r="F122" s="343"/>
      <c r="G122" s="103">
        <f>Worksheets!K109</f>
        <v>0</v>
      </c>
      <c r="H122" s="104">
        <f>Worksheets!L109</f>
        <v>0</v>
      </c>
      <c r="I122" s="104">
        <f>Worksheets!M109</f>
        <v>0</v>
      </c>
      <c r="J122" s="104">
        <f>Worksheets!N109</f>
        <v>0</v>
      </c>
    </row>
    <row r="123" spans="1:10" ht="30" customHeight="1" x14ac:dyDescent="0.3">
      <c r="A123" s="111">
        <v>2</v>
      </c>
      <c r="B123" s="329" t="s">
        <v>339</v>
      </c>
      <c r="C123" s="330"/>
      <c r="D123" s="330"/>
      <c r="E123" s="330"/>
      <c r="F123" s="331"/>
      <c r="G123" s="103">
        <f>Worksheets!K110</f>
        <v>0</v>
      </c>
      <c r="H123" s="104">
        <f>Worksheets!L110</f>
        <v>0</v>
      </c>
      <c r="I123" s="104">
        <f>Worksheets!M110</f>
        <v>0</v>
      </c>
      <c r="J123" s="104">
        <f>Worksheets!N110</f>
        <v>0</v>
      </c>
    </row>
    <row r="124" spans="1:10" ht="30" customHeight="1" x14ac:dyDescent="0.3">
      <c r="A124" s="111">
        <v>3</v>
      </c>
      <c r="B124" s="329" t="s">
        <v>357</v>
      </c>
      <c r="C124" s="330"/>
      <c r="D124" s="330"/>
      <c r="E124" s="330"/>
      <c r="F124" s="331"/>
      <c r="G124" s="103">
        <f>Worksheets!K111</f>
        <v>0</v>
      </c>
      <c r="H124" s="104">
        <f>Worksheets!L111</f>
        <v>0</v>
      </c>
      <c r="I124" s="104">
        <f>Worksheets!M111</f>
        <v>0</v>
      </c>
      <c r="J124" s="104">
        <f>Worksheets!N111</f>
        <v>0</v>
      </c>
    </row>
    <row r="125" spans="1:10" ht="30" customHeight="1" x14ac:dyDescent="0.3">
      <c r="A125" s="111">
        <v>4</v>
      </c>
      <c r="B125" s="329" t="s">
        <v>358</v>
      </c>
      <c r="C125" s="330"/>
      <c r="D125" s="330"/>
      <c r="E125" s="330"/>
      <c r="F125" s="331"/>
      <c r="G125" s="103">
        <f>Worksheets!K112</f>
        <v>0</v>
      </c>
      <c r="H125" s="104">
        <f>Worksheets!L112</f>
        <v>0</v>
      </c>
      <c r="I125" s="104">
        <f>Worksheets!M112</f>
        <v>0</v>
      </c>
      <c r="J125" s="104">
        <f>Worksheets!N112</f>
        <v>0</v>
      </c>
    </row>
    <row r="126" spans="1:10" ht="30" customHeight="1" x14ac:dyDescent="0.3">
      <c r="A126" s="111">
        <v>5</v>
      </c>
      <c r="B126" s="329" t="s">
        <v>245</v>
      </c>
      <c r="C126" s="330"/>
      <c r="D126" s="330"/>
      <c r="E126" s="330"/>
      <c r="F126" s="331"/>
      <c r="G126" s="103">
        <f>Worksheets!K113</f>
        <v>0</v>
      </c>
      <c r="H126" s="104">
        <f>Worksheets!L113</f>
        <v>0</v>
      </c>
      <c r="I126" s="104">
        <f>Worksheets!M113</f>
        <v>0</v>
      </c>
      <c r="J126" s="104">
        <f>Worksheets!N113</f>
        <v>0</v>
      </c>
    </row>
    <row r="127" spans="1:10" ht="30" customHeight="1" x14ac:dyDescent="0.3">
      <c r="A127" s="111">
        <v>6</v>
      </c>
      <c r="B127" s="329" t="s">
        <v>246</v>
      </c>
      <c r="C127" s="330"/>
      <c r="D127" s="330"/>
      <c r="E127" s="330"/>
      <c r="F127" s="331"/>
      <c r="G127" s="103">
        <f>Worksheets!K114</f>
        <v>0</v>
      </c>
      <c r="H127" s="104">
        <f>Worksheets!L114</f>
        <v>0</v>
      </c>
      <c r="I127" s="104">
        <f>Worksheets!M114</f>
        <v>0</v>
      </c>
      <c r="J127" s="104">
        <f>Worksheets!N114</f>
        <v>0</v>
      </c>
    </row>
    <row r="128" spans="1:10" ht="30" customHeight="1" x14ac:dyDescent="0.3">
      <c r="A128" s="111">
        <v>7</v>
      </c>
      <c r="B128" s="329" t="s">
        <v>247</v>
      </c>
      <c r="C128" s="330"/>
      <c r="D128" s="330"/>
      <c r="E128" s="330"/>
      <c r="F128" s="331"/>
      <c r="G128" s="103">
        <f>Worksheets!K115</f>
        <v>0</v>
      </c>
      <c r="H128" s="104">
        <f>Worksheets!L115</f>
        <v>0</v>
      </c>
      <c r="I128" s="104">
        <f>Worksheets!M115</f>
        <v>0</v>
      </c>
      <c r="J128" s="104">
        <f>Worksheets!N115</f>
        <v>0</v>
      </c>
    </row>
    <row r="129" spans="1:10" ht="30" customHeight="1" x14ac:dyDescent="0.3">
      <c r="A129" s="111">
        <v>8</v>
      </c>
      <c r="B129" s="329" t="s">
        <v>251</v>
      </c>
      <c r="C129" s="330"/>
      <c r="D129" s="330"/>
      <c r="E129" s="330"/>
      <c r="F129" s="331"/>
      <c r="G129" s="105">
        <f>Worksheets!K117</f>
        <v>0</v>
      </c>
      <c r="H129" s="105">
        <f>Worksheets!L117</f>
        <v>0</v>
      </c>
      <c r="I129" s="105">
        <f>Worksheets!M117</f>
        <v>0</v>
      </c>
      <c r="J129" s="105">
        <f>Worksheets!N117</f>
        <v>0</v>
      </c>
    </row>
    <row r="130" spans="1:10" ht="15" customHeight="1" x14ac:dyDescent="0.3">
      <c r="A130" s="112"/>
      <c r="B130" s="329" t="s">
        <v>241</v>
      </c>
      <c r="C130" s="330"/>
      <c r="D130" s="330"/>
      <c r="E130" s="330"/>
      <c r="F130" s="330"/>
      <c r="G130" s="280" t="str">
        <f>Worksheets!K118</f>
        <v>no cost</v>
      </c>
      <c r="H130" s="280" t="str">
        <f>Worksheets!L118</f>
        <v>no cost</v>
      </c>
      <c r="I130" s="280" t="str">
        <f>Worksheets!M118</f>
        <v>no cost</v>
      </c>
      <c r="J130" s="280" t="str">
        <f>Worksheets!N118</f>
        <v>no cost</v>
      </c>
    </row>
    <row r="131" spans="1:10" ht="15" customHeight="1" x14ac:dyDescent="0.3">
      <c r="A131" s="112"/>
      <c r="B131" s="329" t="s">
        <v>242</v>
      </c>
      <c r="C131" s="330"/>
      <c r="D131" s="330"/>
      <c r="E131" s="330"/>
      <c r="F131" s="331"/>
      <c r="G131" s="106">
        <f>Worksheets!K119</f>
        <v>0</v>
      </c>
      <c r="H131" s="107">
        <f>Worksheets!L119</f>
        <v>0</v>
      </c>
      <c r="I131" s="107">
        <f>Worksheets!M119</f>
        <v>0</v>
      </c>
      <c r="J131" s="107">
        <f>Worksheets!N119</f>
        <v>0</v>
      </c>
    </row>
    <row r="132" spans="1:10" ht="15" customHeight="1" x14ac:dyDescent="0.3">
      <c r="A132" s="112"/>
      <c r="B132" s="329" t="s">
        <v>252</v>
      </c>
      <c r="C132" s="330"/>
      <c r="D132" s="330"/>
      <c r="E132" s="330"/>
      <c r="F132" s="331"/>
      <c r="G132" s="108">
        <f>Worksheets!K120</f>
        <v>0</v>
      </c>
      <c r="H132" s="109">
        <f>Worksheets!L120</f>
        <v>0</v>
      </c>
      <c r="I132" s="109">
        <f>Worksheets!M120</f>
        <v>0</v>
      </c>
      <c r="J132" s="109">
        <f>Worksheets!N120</f>
        <v>0</v>
      </c>
    </row>
    <row r="133" spans="1:10" ht="28.8" customHeight="1" thickBot="1" x14ac:dyDescent="0.35">
      <c r="A133" s="111">
        <v>10</v>
      </c>
      <c r="B133" s="338" t="s">
        <v>359</v>
      </c>
      <c r="C133" s="339"/>
      <c r="D133" s="339"/>
      <c r="E133" s="339"/>
      <c r="F133" s="340"/>
      <c r="G133" s="108">
        <f>Worksheets!K121</f>
        <v>0</v>
      </c>
      <c r="H133" s="109">
        <f>Worksheets!L121</f>
        <v>0</v>
      </c>
      <c r="I133" s="109">
        <f>Worksheets!M121</f>
        <v>0</v>
      </c>
      <c r="J133" s="109">
        <f>Worksheets!N121</f>
        <v>0</v>
      </c>
    </row>
    <row r="134" spans="1:10" ht="9" customHeight="1" thickTop="1" thickBot="1" x14ac:dyDescent="0.35">
      <c r="A134" s="335"/>
      <c r="B134" s="336"/>
      <c r="C134" s="336"/>
      <c r="D134" s="336"/>
      <c r="E134" s="336"/>
      <c r="F134" s="336"/>
      <c r="G134" s="336"/>
      <c r="H134" s="336"/>
      <c r="I134" s="336"/>
      <c r="J134" s="337"/>
    </row>
    <row r="135" spans="1:10" ht="17.399999999999999" customHeight="1" thickTop="1" x14ac:dyDescent="0.3">
      <c r="A135" s="281"/>
      <c r="B135" s="332" t="s">
        <v>250</v>
      </c>
      <c r="C135" s="333"/>
      <c r="D135" s="333"/>
      <c r="E135" s="333"/>
      <c r="F135" s="334"/>
      <c r="G135" s="110">
        <f>SUM(G122:G129)+G133</f>
        <v>0</v>
      </c>
      <c r="H135" s="110">
        <f>SUM(H122:H129)+H133</f>
        <v>0</v>
      </c>
      <c r="I135" s="110">
        <f>SUM(I122:I129)+I133</f>
        <v>0</v>
      </c>
      <c r="J135" s="110">
        <f>SUM(J122:J129)+J133</f>
        <v>0</v>
      </c>
    </row>
    <row r="136" spans="1:10" x14ac:dyDescent="0.3">
      <c r="J136" s="15"/>
    </row>
    <row r="137" spans="1:10" x14ac:dyDescent="0.3">
      <c r="J137" s="16"/>
    </row>
    <row r="138" spans="1:10" x14ac:dyDescent="0.3">
      <c r="J138" s="15"/>
    </row>
  </sheetData>
  <sheetProtection sheet="1" objects="1" scenarios="1"/>
  <mergeCells count="141">
    <mergeCell ref="A119:J119"/>
    <mergeCell ref="D117:J117"/>
    <mergeCell ref="C113:J113"/>
    <mergeCell ref="D107:J107"/>
    <mergeCell ref="A79:J79"/>
    <mergeCell ref="E78:I78"/>
    <mergeCell ref="D77:J77"/>
    <mergeCell ref="D76:J76"/>
    <mergeCell ref="A75:J75"/>
    <mergeCell ref="D118:J118"/>
    <mergeCell ref="D115:J115"/>
    <mergeCell ref="D116:J116"/>
    <mergeCell ref="D100:J100"/>
    <mergeCell ref="A106:J106"/>
    <mergeCell ref="E87:J87"/>
    <mergeCell ref="A99:J99"/>
    <mergeCell ref="D93:J93"/>
    <mergeCell ref="F88:J88"/>
    <mergeCell ref="F89:J89"/>
    <mergeCell ref="F90:J90"/>
    <mergeCell ref="F91:J91"/>
    <mergeCell ref="F92:J92"/>
    <mergeCell ref="F94:J94"/>
    <mergeCell ref="F95:J95"/>
    <mergeCell ref="C5:E5"/>
    <mergeCell ref="C6:E6"/>
    <mergeCell ref="C7:E7"/>
    <mergeCell ref="A1:D1"/>
    <mergeCell ref="E1:G1"/>
    <mergeCell ref="H1:J1"/>
    <mergeCell ref="D59:J59"/>
    <mergeCell ref="D58:J58"/>
    <mergeCell ref="D57:J57"/>
    <mergeCell ref="A55:J55"/>
    <mergeCell ref="C4:E4"/>
    <mergeCell ref="F4:J4"/>
    <mergeCell ref="F5:J5"/>
    <mergeCell ref="F6:J6"/>
    <mergeCell ref="F7:J7"/>
    <mergeCell ref="D3:J3"/>
    <mergeCell ref="C2:J2"/>
    <mergeCell ref="D25:J25"/>
    <mergeCell ref="D26:J26"/>
    <mergeCell ref="D32:J32"/>
    <mergeCell ref="E49:J49"/>
    <mergeCell ref="E54:J54"/>
    <mergeCell ref="D47:J47"/>
    <mergeCell ref="D38:J38"/>
    <mergeCell ref="D111:J111"/>
    <mergeCell ref="D112:J112"/>
    <mergeCell ref="D114:J114"/>
    <mergeCell ref="D80:J80"/>
    <mergeCell ref="F81:J81"/>
    <mergeCell ref="F82:J82"/>
    <mergeCell ref="F83:J83"/>
    <mergeCell ref="F84:J84"/>
    <mergeCell ref="F85:J85"/>
    <mergeCell ref="D108:J108"/>
    <mergeCell ref="D109:J109"/>
    <mergeCell ref="D110:J110"/>
    <mergeCell ref="A76:C76"/>
    <mergeCell ref="D74:J74"/>
    <mergeCell ref="D73:J73"/>
    <mergeCell ref="D72:J72"/>
    <mergeCell ref="D71:J71"/>
    <mergeCell ref="D70:J70"/>
    <mergeCell ref="F102:J102"/>
    <mergeCell ref="F103:J103"/>
    <mergeCell ref="F104:J104"/>
    <mergeCell ref="F105:J105"/>
    <mergeCell ref="A86:J86"/>
    <mergeCell ref="D8:J8"/>
    <mergeCell ref="D9:J9"/>
    <mergeCell ref="D10:J10"/>
    <mergeCell ref="D27:J27"/>
    <mergeCell ref="D28:J28"/>
    <mergeCell ref="A23:J23"/>
    <mergeCell ref="C24:J24"/>
    <mergeCell ref="D20:J21"/>
    <mergeCell ref="D22:J22"/>
    <mergeCell ref="C19:J19"/>
    <mergeCell ref="D15:J15"/>
    <mergeCell ref="D16:J16"/>
    <mergeCell ref="D17:J17"/>
    <mergeCell ref="D18:J18"/>
    <mergeCell ref="D11:J11"/>
    <mergeCell ref="D12:J12"/>
    <mergeCell ref="D13:J13"/>
    <mergeCell ref="D14:J14"/>
    <mergeCell ref="D34:J34"/>
    <mergeCell ref="D33:J33"/>
    <mergeCell ref="D39:J39"/>
    <mergeCell ref="D40:J40"/>
    <mergeCell ref="D41:J41"/>
    <mergeCell ref="D60:J60"/>
    <mergeCell ref="D61:J61"/>
    <mergeCell ref="D62:J62"/>
    <mergeCell ref="D29:J29"/>
    <mergeCell ref="D30:J30"/>
    <mergeCell ref="D37:J37"/>
    <mergeCell ref="D48:J48"/>
    <mergeCell ref="C46:J46"/>
    <mergeCell ref="F96:J96"/>
    <mergeCell ref="F97:J97"/>
    <mergeCell ref="B36:J36"/>
    <mergeCell ref="A35:J35"/>
    <mergeCell ref="E42:J42"/>
    <mergeCell ref="A45:J45"/>
    <mergeCell ref="A43:J43"/>
    <mergeCell ref="E44:J44"/>
    <mergeCell ref="D65:J65"/>
    <mergeCell ref="C64:J64"/>
    <mergeCell ref="A63:J63"/>
    <mergeCell ref="A69:J69"/>
    <mergeCell ref="D68:J68"/>
    <mergeCell ref="D67:J67"/>
    <mergeCell ref="D66:J66"/>
    <mergeCell ref="D53:J53"/>
    <mergeCell ref="D52:J52"/>
    <mergeCell ref="A50:J50"/>
    <mergeCell ref="C51:J51"/>
    <mergeCell ref="D31:J31"/>
    <mergeCell ref="B121:E121"/>
    <mergeCell ref="B125:F125"/>
    <mergeCell ref="E56:J56"/>
    <mergeCell ref="B135:F135"/>
    <mergeCell ref="A134:J134"/>
    <mergeCell ref="B133:F133"/>
    <mergeCell ref="B122:F122"/>
    <mergeCell ref="B123:F123"/>
    <mergeCell ref="B124:F124"/>
    <mergeCell ref="B126:F126"/>
    <mergeCell ref="B127:F127"/>
    <mergeCell ref="B128:F128"/>
    <mergeCell ref="B129:F129"/>
    <mergeCell ref="B130:F130"/>
    <mergeCell ref="B131:F131"/>
    <mergeCell ref="B132:F132"/>
    <mergeCell ref="C120:J120"/>
    <mergeCell ref="F98:J98"/>
    <mergeCell ref="F101:J101"/>
  </mergeCells>
  <hyperlinks>
    <hyperlink ref="D44" location="Worksheets!D7" display="CLICK HERE FOR WORKSHEET CALCULATION."/>
    <hyperlink ref="D49" location="Worksheets!C12" display="CLICK HERE FOR WORKSHEET CALCULATION."/>
    <hyperlink ref="D54" location="Worksheets!C22" display="CLICK HERE FOR WORKSHEET CALCULATION."/>
    <hyperlink ref="F121" location="Worksheets!C35" display="CLICK HERE FOR WORKSHEET CALCULATION."/>
    <hyperlink ref="D78" location="Worksheets!C123" display="CLICK HERE FOR WORKSHEET CALCULATION."/>
    <hyperlink ref="J78" r:id="rId1" display="CLICK HERE TO USE THE CoSN ENERGY USE CALCULATOR"/>
  </hyperlinks>
  <pageMargins left="0.25" right="0.25" top="0.75" bottom="0.75" header="0.3" footer="0.3"/>
  <pageSetup scale="87" fitToHeight="0" orientation="landscape" r:id="rId2"/>
  <rowBreaks count="4" manualBreakCount="4">
    <brk id="45" max="16383" man="1"/>
    <brk id="79" max="16383" man="1"/>
    <brk id="99" max="16383" man="1"/>
    <brk id="119" max="16383" man="1"/>
  </rowBreak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tint="0.59999389629810485"/>
  </sheetPr>
  <dimension ref="A1:N141"/>
  <sheetViews>
    <sheetView zoomScaleNormal="100" workbookViewId="0">
      <selection activeCell="D4" sqref="D4"/>
    </sheetView>
  </sheetViews>
  <sheetFormatPr defaultRowHeight="13.8" x14ac:dyDescent="0.25"/>
  <cols>
    <col min="1" max="1" width="3.109375" style="36" customWidth="1"/>
    <col min="2" max="2" width="39.33203125" style="98" customWidth="1"/>
    <col min="3" max="6" width="13.77734375" style="7" customWidth="1"/>
    <col min="7" max="14" width="13.6640625" style="7" customWidth="1"/>
    <col min="15" max="16384" width="8.88671875" style="7"/>
  </cols>
  <sheetData>
    <row r="1" spans="1:7" ht="27.6" x14ac:dyDescent="0.25">
      <c r="C1" s="260" t="s">
        <v>371</v>
      </c>
      <c r="D1" s="268" t="s">
        <v>380</v>
      </c>
      <c r="E1" s="259" t="s">
        <v>197</v>
      </c>
    </row>
    <row r="2" spans="1:7" ht="14.4" thickBot="1" x14ac:dyDescent="0.3"/>
    <row r="3" spans="1:7" ht="44.4" customHeight="1" x14ac:dyDescent="0.3">
      <c r="A3" s="434" t="str">
        <f>Input!B44</f>
        <v>Annualized Cost for Client Hardware</v>
      </c>
      <c r="B3" s="435"/>
      <c r="C3" s="114" t="s">
        <v>360</v>
      </c>
      <c r="D3" s="114" t="s">
        <v>176</v>
      </c>
      <c r="E3" s="114" t="s">
        <v>179</v>
      </c>
      <c r="F3" s="115" t="s">
        <v>31</v>
      </c>
    </row>
    <row r="4" spans="1:7" x14ac:dyDescent="0.25">
      <c r="A4" s="116"/>
      <c r="B4" s="117" t="str">
        <f>Input!B27</f>
        <v>Desktop Clients</v>
      </c>
      <c r="C4" s="118">
        <f>Input!C27</f>
        <v>0</v>
      </c>
      <c r="D4" s="263">
        <v>1000</v>
      </c>
      <c r="E4" s="119">
        <v>5</v>
      </c>
      <c r="F4" s="113">
        <f>C4*D4/E4</f>
        <v>0</v>
      </c>
    </row>
    <row r="5" spans="1:7" x14ac:dyDescent="0.25">
      <c r="A5" s="116"/>
      <c r="B5" s="117" t="str">
        <f>Input!B28</f>
        <v>Mobile Clients</v>
      </c>
      <c r="C5" s="118">
        <f>Input!C28</f>
        <v>0</v>
      </c>
      <c r="D5" s="263">
        <v>1000</v>
      </c>
      <c r="E5" s="119">
        <v>5</v>
      </c>
      <c r="F5" s="113">
        <f>C5*D5/E5</f>
        <v>0</v>
      </c>
    </row>
    <row r="6" spans="1:7" x14ac:dyDescent="0.25">
      <c r="A6" s="116"/>
      <c r="B6" s="117" t="s">
        <v>264</v>
      </c>
      <c r="C6" s="118">
        <f>Input!C29</f>
        <v>0</v>
      </c>
      <c r="D6" s="263">
        <v>600</v>
      </c>
      <c r="E6" s="119">
        <v>5</v>
      </c>
      <c r="F6" s="113">
        <f>C6*D6/E6</f>
        <v>0</v>
      </c>
    </row>
    <row r="7" spans="1:7" x14ac:dyDescent="0.25">
      <c r="A7" s="116"/>
      <c r="B7" s="117" t="str">
        <f>Input!B30</f>
        <v>Handheld Devices</v>
      </c>
      <c r="C7" s="118">
        <f>Input!C30</f>
        <v>0</v>
      </c>
      <c r="D7" s="263">
        <v>1000</v>
      </c>
      <c r="E7" s="119">
        <v>5</v>
      </c>
      <c r="F7" s="113">
        <f>C7*D7/E7</f>
        <v>0</v>
      </c>
    </row>
    <row r="8" spans="1:7" x14ac:dyDescent="0.25">
      <c r="A8" s="116"/>
      <c r="B8" s="117" t="str">
        <f>Input!B32</f>
        <v>Client Appliances</v>
      </c>
      <c r="C8" s="120">
        <f>Input!C32</f>
        <v>0</v>
      </c>
      <c r="D8" s="264">
        <v>1000</v>
      </c>
      <c r="E8" s="121">
        <v>5</v>
      </c>
      <c r="F8" s="122">
        <f>C8*D8/E8</f>
        <v>0</v>
      </c>
    </row>
    <row r="9" spans="1:7" x14ac:dyDescent="0.25">
      <c r="A9" s="116"/>
      <c r="B9" s="123" t="s">
        <v>188</v>
      </c>
      <c r="C9" s="124"/>
      <c r="D9" s="125"/>
      <c r="E9" s="126"/>
      <c r="F9" s="127">
        <v>0</v>
      </c>
    </row>
    <row r="10" spans="1:7" ht="16.2" thickBot="1" x14ac:dyDescent="0.35">
      <c r="A10" s="128"/>
      <c r="B10" s="129" t="s">
        <v>31</v>
      </c>
      <c r="C10" s="130"/>
      <c r="D10" s="130"/>
      <c r="E10" s="130"/>
      <c r="F10" s="131">
        <f>SUM(F4:F9)</f>
        <v>0</v>
      </c>
      <c r="G10" s="7" t="s">
        <v>381</v>
      </c>
    </row>
    <row r="11" spans="1:7" x14ac:dyDescent="0.25">
      <c r="B11" s="132"/>
      <c r="C11" s="36"/>
      <c r="D11" s="36"/>
      <c r="E11" s="36"/>
      <c r="F11" s="36"/>
    </row>
    <row r="12" spans="1:7" ht="14.4" thickBot="1" x14ac:dyDescent="0.3"/>
    <row r="13" spans="1:7" ht="36.6" customHeight="1" x14ac:dyDescent="0.3">
      <c r="A13" s="436" t="str">
        <f>Input!B49</f>
        <v>Annualized Cost for Server Hardware</v>
      </c>
      <c r="B13" s="437"/>
      <c r="C13" s="114" t="s">
        <v>361</v>
      </c>
      <c r="D13" s="114" t="s">
        <v>176</v>
      </c>
      <c r="E13" s="114" t="s">
        <v>179</v>
      </c>
      <c r="F13" s="133" t="s">
        <v>31</v>
      </c>
    </row>
    <row r="14" spans="1:7" x14ac:dyDescent="0.25">
      <c r="A14" s="116"/>
      <c r="B14" s="117" t="s">
        <v>182</v>
      </c>
      <c r="C14" s="119">
        <v>0</v>
      </c>
      <c r="D14" s="263">
        <v>0</v>
      </c>
      <c r="E14" s="119">
        <v>5</v>
      </c>
      <c r="F14" s="134">
        <f>C14*D14/E14</f>
        <v>0</v>
      </c>
    </row>
    <row r="15" spans="1:7" x14ac:dyDescent="0.25">
      <c r="A15" s="116"/>
      <c r="B15" s="117" t="s">
        <v>183</v>
      </c>
      <c r="C15" s="119">
        <v>0</v>
      </c>
      <c r="D15" s="263">
        <v>0</v>
      </c>
      <c r="E15" s="119">
        <v>5</v>
      </c>
      <c r="F15" s="134">
        <f>C15*D15/E15</f>
        <v>0</v>
      </c>
    </row>
    <row r="16" spans="1:7" x14ac:dyDescent="0.25">
      <c r="A16" s="116"/>
      <c r="B16" s="117" t="s">
        <v>184</v>
      </c>
      <c r="C16" s="119">
        <v>0</v>
      </c>
      <c r="D16" s="263">
        <v>0</v>
      </c>
      <c r="E16" s="119">
        <v>5</v>
      </c>
      <c r="F16" s="134">
        <f>C16*D16/E16</f>
        <v>0</v>
      </c>
    </row>
    <row r="17" spans="1:7" x14ac:dyDescent="0.25">
      <c r="A17" s="116"/>
      <c r="B17" s="117" t="s">
        <v>185</v>
      </c>
      <c r="C17" s="121">
        <v>0</v>
      </c>
      <c r="D17" s="264">
        <v>0</v>
      </c>
      <c r="E17" s="121">
        <v>5</v>
      </c>
      <c r="F17" s="135">
        <f>C17*D17/E17</f>
        <v>0</v>
      </c>
    </row>
    <row r="18" spans="1:7" x14ac:dyDescent="0.25">
      <c r="A18" s="116"/>
      <c r="B18" s="123" t="s">
        <v>188</v>
      </c>
      <c r="C18" s="136"/>
      <c r="D18" s="136"/>
      <c r="E18" s="136"/>
      <c r="F18" s="137">
        <v>0</v>
      </c>
    </row>
    <row r="19" spans="1:7" ht="16.2" thickBot="1" x14ac:dyDescent="0.35">
      <c r="A19" s="128"/>
      <c r="B19" s="138" t="s">
        <v>373</v>
      </c>
      <c r="C19" s="139">
        <f>Input!C48</f>
        <v>0</v>
      </c>
      <c r="D19" s="140"/>
      <c r="E19" s="140"/>
      <c r="F19" s="141">
        <f>SUM(F14:F18)</f>
        <v>0</v>
      </c>
      <c r="G19" s="7" t="s">
        <v>381</v>
      </c>
    </row>
    <row r="21" spans="1:7" ht="14.4" thickBot="1" x14ac:dyDescent="0.3"/>
    <row r="22" spans="1:7" ht="46.8" customHeight="1" x14ac:dyDescent="0.3">
      <c r="A22" s="436" t="str">
        <f>Input!B54</f>
        <v>Annualized Cost for Network Equipment</v>
      </c>
      <c r="B22" s="437"/>
      <c r="C22" s="266" t="s">
        <v>361</v>
      </c>
      <c r="D22" s="266" t="s">
        <v>379</v>
      </c>
      <c r="E22" s="266" t="s">
        <v>179</v>
      </c>
      <c r="F22" s="267" t="s">
        <v>31</v>
      </c>
    </row>
    <row r="23" spans="1:7" x14ac:dyDescent="0.25">
      <c r="A23" s="71"/>
      <c r="B23" s="117" t="s">
        <v>190</v>
      </c>
      <c r="C23" s="142">
        <v>0</v>
      </c>
      <c r="D23" s="263"/>
      <c r="E23" s="119">
        <v>5</v>
      </c>
      <c r="F23" s="134">
        <f>C23*D23/E23</f>
        <v>0</v>
      </c>
    </row>
    <row r="24" spans="1:7" x14ac:dyDescent="0.25">
      <c r="A24" s="71"/>
      <c r="B24" s="117" t="s">
        <v>191</v>
      </c>
      <c r="C24" s="119">
        <v>0</v>
      </c>
      <c r="D24" s="263"/>
      <c r="E24" s="119">
        <v>5</v>
      </c>
      <c r="F24" s="134">
        <f t="shared" ref="F24:F30" si="0">C24*D24/E24</f>
        <v>0</v>
      </c>
    </row>
    <row r="25" spans="1:7" x14ac:dyDescent="0.25">
      <c r="A25" s="71"/>
      <c r="B25" s="117" t="s">
        <v>192</v>
      </c>
      <c r="C25" s="119">
        <v>0</v>
      </c>
      <c r="D25" s="263"/>
      <c r="E25" s="119">
        <v>5</v>
      </c>
      <c r="F25" s="134">
        <f t="shared" si="0"/>
        <v>0</v>
      </c>
    </row>
    <row r="26" spans="1:7" x14ac:dyDescent="0.25">
      <c r="A26" s="71"/>
      <c r="B26" s="117" t="s">
        <v>193</v>
      </c>
      <c r="C26" s="119">
        <v>0</v>
      </c>
      <c r="D26" s="263"/>
      <c r="E26" s="119">
        <v>5</v>
      </c>
      <c r="F26" s="134">
        <f t="shared" si="0"/>
        <v>0</v>
      </c>
    </row>
    <row r="27" spans="1:7" x14ac:dyDescent="0.25">
      <c r="A27" s="71"/>
      <c r="B27" s="117" t="s">
        <v>267</v>
      </c>
      <c r="C27" s="119">
        <v>0</v>
      </c>
      <c r="D27" s="263"/>
      <c r="E27" s="119">
        <v>5</v>
      </c>
      <c r="F27" s="134">
        <f t="shared" si="0"/>
        <v>0</v>
      </c>
    </row>
    <row r="28" spans="1:7" x14ac:dyDescent="0.25">
      <c r="A28" s="71"/>
      <c r="B28" s="117" t="s">
        <v>194</v>
      </c>
      <c r="C28" s="119">
        <v>0</v>
      </c>
      <c r="D28" s="263"/>
      <c r="E28" s="119">
        <v>5</v>
      </c>
      <c r="F28" s="134">
        <f t="shared" si="0"/>
        <v>0</v>
      </c>
    </row>
    <row r="29" spans="1:7" x14ac:dyDescent="0.25">
      <c r="A29" s="71"/>
      <c r="B29" s="117" t="s">
        <v>195</v>
      </c>
      <c r="C29" s="119">
        <v>0</v>
      </c>
      <c r="D29" s="263"/>
      <c r="E29" s="119">
        <v>5</v>
      </c>
      <c r="F29" s="134">
        <f t="shared" si="0"/>
        <v>0</v>
      </c>
    </row>
    <row r="30" spans="1:7" x14ac:dyDescent="0.25">
      <c r="A30" s="71"/>
      <c r="B30" s="117" t="s">
        <v>196</v>
      </c>
      <c r="C30" s="121">
        <v>0</v>
      </c>
      <c r="D30" s="264"/>
      <c r="E30" s="121">
        <v>5</v>
      </c>
      <c r="F30" s="134">
        <f t="shared" si="0"/>
        <v>0</v>
      </c>
    </row>
    <row r="31" spans="1:7" x14ac:dyDescent="0.25">
      <c r="A31" s="71"/>
      <c r="B31" s="123" t="s">
        <v>188</v>
      </c>
      <c r="C31" s="126"/>
      <c r="D31" s="126"/>
      <c r="E31" s="126"/>
      <c r="F31" s="143">
        <v>0</v>
      </c>
    </row>
    <row r="32" spans="1:7" ht="16.2" thickBot="1" x14ac:dyDescent="0.35">
      <c r="A32" s="72"/>
      <c r="B32" s="144" t="s">
        <v>31</v>
      </c>
      <c r="C32" s="126"/>
      <c r="D32" s="126"/>
      <c r="E32" s="126"/>
      <c r="F32" s="145">
        <f>SUM(F23:F31)</f>
        <v>0</v>
      </c>
      <c r="G32" s="7" t="s">
        <v>381</v>
      </c>
    </row>
    <row r="34" spans="1:12" ht="14.4" thickBot="1" x14ac:dyDescent="0.3"/>
    <row r="35" spans="1:12" s="146" customFormat="1" ht="49.2" customHeight="1" thickTop="1" thickBot="1" x14ac:dyDescent="0.35">
      <c r="A35" s="438" t="s">
        <v>213</v>
      </c>
      <c r="B35" s="439"/>
      <c r="C35" s="443" t="s">
        <v>384</v>
      </c>
      <c r="D35" s="443"/>
      <c r="E35" s="443"/>
      <c r="F35" s="443"/>
      <c r="G35" s="443"/>
      <c r="H35" s="443"/>
      <c r="I35" s="443"/>
      <c r="J35" s="443"/>
      <c r="K35" s="443"/>
      <c r="L35" s="443"/>
    </row>
    <row r="36" spans="1:12" s="149" customFormat="1" ht="15.6" x14ac:dyDescent="0.3">
      <c r="A36" s="147"/>
      <c r="B36" s="148" t="s">
        <v>46</v>
      </c>
      <c r="C36" s="149" t="s">
        <v>214</v>
      </c>
      <c r="D36" s="149" t="s">
        <v>215</v>
      </c>
      <c r="E36" s="149" t="s">
        <v>216</v>
      </c>
    </row>
    <row r="37" spans="1:12" s="152" customFormat="1" x14ac:dyDescent="0.25">
      <c r="A37" s="150"/>
      <c r="B37" s="151" t="s">
        <v>43</v>
      </c>
    </row>
    <row r="38" spans="1:12" s="155" customFormat="1" x14ac:dyDescent="0.25">
      <c r="A38" s="153"/>
      <c r="B38" s="154"/>
    </row>
    <row r="39" spans="1:12" s="152" customFormat="1" x14ac:dyDescent="0.25">
      <c r="A39" s="156"/>
      <c r="B39" s="157" t="s">
        <v>217</v>
      </c>
    </row>
    <row r="40" spans="1:12" s="152" customFormat="1" x14ac:dyDescent="0.25">
      <c r="A40" s="156"/>
      <c r="B40" s="157" t="s">
        <v>218</v>
      </c>
    </row>
    <row r="41" spans="1:12" s="152" customFormat="1" x14ac:dyDescent="0.25">
      <c r="A41" s="156"/>
      <c r="B41" s="157" t="s">
        <v>219</v>
      </c>
    </row>
    <row r="42" spans="1:12" s="152" customFormat="1" x14ac:dyDescent="0.25">
      <c r="A42" s="156"/>
      <c r="B42" s="157" t="s">
        <v>221</v>
      </c>
    </row>
    <row r="43" spans="1:12" s="152" customFormat="1" x14ac:dyDescent="0.25">
      <c r="A43" s="156"/>
      <c r="B43" s="157" t="s">
        <v>220</v>
      </c>
    </row>
    <row r="44" spans="1:12" s="152" customFormat="1" x14ac:dyDescent="0.25">
      <c r="A44" s="156"/>
      <c r="B44" s="157" t="s">
        <v>222</v>
      </c>
    </row>
    <row r="45" spans="1:12" s="152" customFormat="1" x14ac:dyDescent="0.25">
      <c r="A45" s="156"/>
      <c r="B45" s="157" t="s">
        <v>223</v>
      </c>
    </row>
    <row r="46" spans="1:12" s="152" customFormat="1" x14ac:dyDescent="0.25">
      <c r="A46" s="156"/>
      <c r="B46" s="157" t="s">
        <v>224</v>
      </c>
    </row>
    <row r="47" spans="1:12" s="155" customFormat="1" x14ac:dyDescent="0.25">
      <c r="A47" s="158"/>
      <c r="B47" s="159" t="s">
        <v>225</v>
      </c>
    </row>
    <row r="48" spans="1:12" s="162" customFormat="1" x14ac:dyDescent="0.25">
      <c r="A48" s="160"/>
      <c r="B48" s="161" t="s">
        <v>374</v>
      </c>
    </row>
    <row r="49" spans="1:5" s="162" customFormat="1" x14ac:dyDescent="0.25">
      <c r="A49" s="160"/>
      <c r="B49" s="161" t="s">
        <v>375</v>
      </c>
    </row>
    <row r="50" spans="1:5" s="162" customFormat="1" x14ac:dyDescent="0.25">
      <c r="A50" s="160"/>
      <c r="B50" s="161" t="s">
        <v>376</v>
      </c>
    </row>
    <row r="51" spans="1:5" s="165" customFormat="1" x14ac:dyDescent="0.25">
      <c r="A51" s="163"/>
      <c r="B51" s="164" t="s">
        <v>226</v>
      </c>
    </row>
    <row r="52" spans="1:5" s="168" customFormat="1" x14ac:dyDescent="0.25">
      <c r="A52" s="166"/>
      <c r="B52" s="167"/>
    </row>
    <row r="53" spans="1:5" s="171" customFormat="1" ht="15.6" x14ac:dyDescent="0.3">
      <c r="A53" s="169"/>
      <c r="B53" s="170" t="s">
        <v>369</v>
      </c>
      <c r="C53" s="171" t="s">
        <v>214</v>
      </c>
      <c r="D53" s="171" t="s">
        <v>215</v>
      </c>
      <c r="E53" s="171" t="s">
        <v>216</v>
      </c>
    </row>
    <row r="54" spans="1:5" s="152" customFormat="1" x14ac:dyDescent="0.25">
      <c r="A54" s="150"/>
      <c r="B54" s="151" t="s">
        <v>43</v>
      </c>
    </row>
    <row r="55" spans="1:5" s="155" customFormat="1" x14ac:dyDescent="0.25">
      <c r="A55" s="153"/>
      <c r="B55" s="154"/>
    </row>
    <row r="56" spans="1:5" s="152" customFormat="1" x14ac:dyDescent="0.25">
      <c r="A56" s="156"/>
      <c r="B56" s="157" t="s">
        <v>217</v>
      </c>
    </row>
    <row r="57" spans="1:5" s="152" customFormat="1" x14ac:dyDescent="0.25">
      <c r="A57" s="156"/>
      <c r="B57" s="157" t="s">
        <v>218</v>
      </c>
    </row>
    <row r="58" spans="1:5" s="152" customFormat="1" x14ac:dyDescent="0.25">
      <c r="A58" s="156"/>
      <c r="B58" s="157" t="s">
        <v>219</v>
      </c>
    </row>
    <row r="59" spans="1:5" s="152" customFormat="1" x14ac:dyDescent="0.25">
      <c r="A59" s="156"/>
      <c r="B59" s="157" t="s">
        <v>221</v>
      </c>
    </row>
    <row r="60" spans="1:5" s="152" customFormat="1" x14ac:dyDescent="0.25">
      <c r="A60" s="156"/>
      <c r="B60" s="157" t="s">
        <v>220</v>
      </c>
    </row>
    <row r="61" spans="1:5" s="152" customFormat="1" x14ac:dyDescent="0.25">
      <c r="A61" s="156"/>
      <c r="B61" s="157" t="s">
        <v>222</v>
      </c>
    </row>
    <row r="62" spans="1:5" s="152" customFormat="1" x14ac:dyDescent="0.25">
      <c r="A62" s="156"/>
      <c r="B62" s="157" t="s">
        <v>223</v>
      </c>
    </row>
    <row r="63" spans="1:5" s="152" customFormat="1" x14ac:dyDescent="0.25">
      <c r="A63" s="156"/>
      <c r="B63" s="157" t="s">
        <v>224</v>
      </c>
    </row>
    <row r="64" spans="1:5" s="155" customFormat="1" x14ac:dyDescent="0.25">
      <c r="A64" s="158"/>
      <c r="B64" s="159" t="s">
        <v>225</v>
      </c>
      <c r="C64" s="172"/>
    </row>
    <row r="65" spans="1:5" s="162" customFormat="1" x14ac:dyDescent="0.25">
      <c r="A65" s="160"/>
      <c r="B65" s="161" t="s">
        <v>374</v>
      </c>
    </row>
    <row r="66" spans="1:5" s="162" customFormat="1" x14ac:dyDescent="0.25">
      <c r="A66" s="160"/>
      <c r="B66" s="161" t="s">
        <v>375</v>
      </c>
    </row>
    <row r="67" spans="1:5" s="162" customFormat="1" x14ac:dyDescent="0.25">
      <c r="A67" s="160"/>
      <c r="B67" s="161" t="s">
        <v>376</v>
      </c>
    </row>
    <row r="68" spans="1:5" s="165" customFormat="1" x14ac:dyDescent="0.25">
      <c r="A68" s="163"/>
      <c r="B68" s="164" t="s">
        <v>226</v>
      </c>
    </row>
    <row r="69" spans="1:5" s="175" customFormat="1" x14ac:dyDescent="0.25">
      <c r="A69" s="173"/>
      <c r="B69" s="174"/>
    </row>
    <row r="70" spans="1:5" s="171" customFormat="1" ht="15.6" x14ac:dyDescent="0.3">
      <c r="A70" s="169"/>
      <c r="B70" s="170" t="s">
        <v>227</v>
      </c>
      <c r="C70" s="171" t="s">
        <v>214</v>
      </c>
      <c r="D70" s="171" t="s">
        <v>215</v>
      </c>
      <c r="E70" s="171" t="s">
        <v>216</v>
      </c>
    </row>
    <row r="71" spans="1:5" s="152" customFormat="1" x14ac:dyDescent="0.25">
      <c r="A71" s="150"/>
      <c r="B71" s="151" t="s">
        <v>43</v>
      </c>
    </row>
    <row r="72" spans="1:5" s="155" customFormat="1" x14ac:dyDescent="0.25">
      <c r="A72" s="153"/>
      <c r="B72" s="154"/>
    </row>
    <row r="73" spans="1:5" s="152" customFormat="1" x14ac:dyDescent="0.25">
      <c r="A73" s="156"/>
      <c r="B73" s="157" t="s">
        <v>217</v>
      </c>
    </row>
    <row r="74" spans="1:5" s="152" customFormat="1" x14ac:dyDescent="0.25">
      <c r="A74" s="156"/>
      <c r="B74" s="157" t="s">
        <v>218</v>
      </c>
    </row>
    <row r="75" spans="1:5" s="152" customFormat="1" x14ac:dyDescent="0.25">
      <c r="A75" s="156"/>
      <c r="B75" s="157" t="s">
        <v>219</v>
      </c>
    </row>
    <row r="76" spans="1:5" s="152" customFormat="1" x14ac:dyDescent="0.25">
      <c r="A76" s="156"/>
      <c r="B76" s="157" t="s">
        <v>221</v>
      </c>
    </row>
    <row r="77" spans="1:5" s="152" customFormat="1" x14ac:dyDescent="0.25">
      <c r="A77" s="156"/>
      <c r="B77" s="157" t="s">
        <v>220</v>
      </c>
    </row>
    <row r="78" spans="1:5" s="152" customFormat="1" x14ac:dyDescent="0.25">
      <c r="A78" s="156"/>
      <c r="B78" s="157" t="s">
        <v>222</v>
      </c>
    </row>
    <row r="79" spans="1:5" s="152" customFormat="1" x14ac:dyDescent="0.25">
      <c r="A79" s="156"/>
      <c r="B79" s="157" t="s">
        <v>223</v>
      </c>
    </row>
    <row r="80" spans="1:5" s="152" customFormat="1" x14ac:dyDescent="0.25">
      <c r="A80" s="156"/>
      <c r="B80" s="157" t="s">
        <v>224</v>
      </c>
    </row>
    <row r="81" spans="1:5" s="155" customFormat="1" x14ac:dyDescent="0.25">
      <c r="A81" s="158"/>
      <c r="B81" s="159" t="s">
        <v>225</v>
      </c>
      <c r="C81" s="172"/>
    </row>
    <row r="82" spans="1:5" s="162" customFormat="1" x14ac:dyDescent="0.25">
      <c r="A82" s="160"/>
      <c r="B82" s="161" t="s">
        <v>374</v>
      </c>
    </row>
    <row r="83" spans="1:5" s="162" customFormat="1" x14ac:dyDescent="0.25">
      <c r="A83" s="160"/>
      <c r="B83" s="161" t="s">
        <v>375</v>
      </c>
    </row>
    <row r="84" spans="1:5" s="162" customFormat="1" x14ac:dyDescent="0.25">
      <c r="A84" s="160"/>
      <c r="B84" s="161" t="s">
        <v>376</v>
      </c>
    </row>
    <row r="85" spans="1:5" s="165" customFormat="1" x14ac:dyDescent="0.25">
      <c r="A85" s="163"/>
      <c r="B85" s="164" t="s">
        <v>226</v>
      </c>
    </row>
    <row r="86" spans="1:5" s="175" customFormat="1" x14ac:dyDescent="0.25">
      <c r="A86" s="173"/>
      <c r="B86" s="174"/>
    </row>
    <row r="87" spans="1:5" s="171" customFormat="1" ht="15.6" x14ac:dyDescent="0.3">
      <c r="A87" s="169"/>
      <c r="B87" s="170" t="s">
        <v>212</v>
      </c>
      <c r="C87" s="171" t="s">
        <v>214</v>
      </c>
      <c r="D87" s="171" t="s">
        <v>215</v>
      </c>
      <c r="E87" s="171" t="s">
        <v>216</v>
      </c>
    </row>
    <row r="88" spans="1:5" s="152" customFormat="1" x14ac:dyDescent="0.25">
      <c r="A88" s="150"/>
      <c r="B88" s="151" t="s">
        <v>43</v>
      </c>
    </row>
    <row r="89" spans="1:5" s="155" customFormat="1" x14ac:dyDescent="0.25">
      <c r="A89" s="153"/>
      <c r="B89" s="154"/>
    </row>
    <row r="90" spans="1:5" s="152" customFormat="1" x14ac:dyDescent="0.25">
      <c r="A90" s="156"/>
      <c r="B90" s="157" t="s">
        <v>217</v>
      </c>
    </row>
    <row r="91" spans="1:5" s="152" customFormat="1" x14ac:dyDescent="0.25">
      <c r="A91" s="156"/>
      <c r="B91" s="157" t="s">
        <v>218</v>
      </c>
    </row>
    <row r="92" spans="1:5" s="152" customFormat="1" x14ac:dyDescent="0.25">
      <c r="A92" s="156"/>
      <c r="B92" s="157" t="s">
        <v>219</v>
      </c>
    </row>
    <row r="93" spans="1:5" s="152" customFormat="1" x14ac:dyDescent="0.25">
      <c r="A93" s="156"/>
      <c r="B93" s="157" t="s">
        <v>221</v>
      </c>
    </row>
    <row r="94" spans="1:5" s="152" customFormat="1" x14ac:dyDescent="0.25">
      <c r="A94" s="156"/>
      <c r="B94" s="157" t="s">
        <v>220</v>
      </c>
    </row>
    <row r="95" spans="1:5" s="152" customFormat="1" x14ac:dyDescent="0.25">
      <c r="A95" s="156"/>
      <c r="B95" s="157" t="s">
        <v>222</v>
      </c>
    </row>
    <row r="96" spans="1:5" s="152" customFormat="1" x14ac:dyDescent="0.25">
      <c r="A96" s="156"/>
      <c r="B96" s="157" t="s">
        <v>223</v>
      </c>
    </row>
    <row r="97" spans="1:14" s="152" customFormat="1" x14ac:dyDescent="0.25">
      <c r="A97" s="156"/>
      <c r="B97" s="157" t="s">
        <v>224</v>
      </c>
    </row>
    <row r="98" spans="1:14" s="155" customFormat="1" x14ac:dyDescent="0.25">
      <c r="A98" s="158"/>
      <c r="B98" s="159" t="s">
        <v>225</v>
      </c>
      <c r="C98" s="172"/>
    </row>
    <row r="99" spans="1:14" s="162" customFormat="1" x14ac:dyDescent="0.25">
      <c r="A99" s="160"/>
      <c r="B99" s="161" t="s">
        <v>374</v>
      </c>
      <c r="C99" s="152"/>
    </row>
    <row r="100" spans="1:14" s="162" customFormat="1" x14ac:dyDescent="0.25">
      <c r="A100" s="160"/>
      <c r="B100" s="161" t="s">
        <v>377</v>
      </c>
      <c r="C100" s="152"/>
    </row>
    <row r="101" spans="1:14" s="162" customFormat="1" x14ac:dyDescent="0.25">
      <c r="A101" s="160"/>
      <c r="B101" s="161" t="s">
        <v>376</v>
      </c>
      <c r="C101" s="152"/>
    </row>
    <row r="102" spans="1:14" s="178" customFormat="1" ht="14.4" thickBot="1" x14ac:dyDescent="0.3">
      <c r="A102" s="176"/>
      <c r="B102" s="177" t="s">
        <v>226</v>
      </c>
    </row>
    <row r="103" spans="1:14" s="181" customFormat="1" ht="14.4" thickTop="1" x14ac:dyDescent="0.25">
      <c r="A103" s="179"/>
      <c r="B103" s="180"/>
    </row>
    <row r="104" spans="1:14" s="182" customFormat="1" ht="14.4" customHeight="1" x14ac:dyDescent="0.25">
      <c r="A104" s="449" t="s">
        <v>324</v>
      </c>
      <c r="B104" s="449"/>
      <c r="C104" s="449"/>
      <c r="D104" s="449"/>
      <c r="E104" s="449"/>
      <c r="F104" s="449"/>
      <c r="G104" s="449"/>
      <c r="H104" s="449"/>
      <c r="I104" s="449"/>
      <c r="J104" s="449"/>
      <c r="K104" s="449"/>
      <c r="L104" s="449"/>
      <c r="M104" s="449"/>
      <c r="N104" s="449"/>
    </row>
    <row r="105" spans="1:14" s="183" customFormat="1" ht="15" customHeight="1" thickBot="1" x14ac:dyDescent="0.3">
      <c r="A105" s="450"/>
      <c r="B105" s="450"/>
      <c r="C105" s="450"/>
      <c r="D105" s="450"/>
      <c r="E105" s="450"/>
      <c r="F105" s="450"/>
      <c r="G105" s="450"/>
      <c r="H105" s="450"/>
      <c r="I105" s="450"/>
      <c r="J105" s="450"/>
      <c r="K105" s="450"/>
      <c r="L105" s="450"/>
      <c r="M105" s="450"/>
      <c r="N105" s="450"/>
    </row>
    <row r="106" spans="1:14" s="186" customFormat="1" ht="23.4" thickTop="1" x14ac:dyDescent="0.4">
      <c r="A106" s="184" t="s">
        <v>228</v>
      </c>
      <c r="B106" s="185"/>
      <c r="C106" s="440" t="s">
        <v>211</v>
      </c>
      <c r="D106" s="441"/>
      <c r="E106" s="441"/>
      <c r="F106" s="442"/>
      <c r="G106" s="444" t="s">
        <v>240</v>
      </c>
      <c r="H106" s="441"/>
      <c r="I106" s="441"/>
      <c r="J106" s="445"/>
      <c r="K106" s="446" t="s">
        <v>281</v>
      </c>
      <c r="L106" s="447"/>
      <c r="M106" s="447"/>
      <c r="N106" s="448"/>
    </row>
    <row r="107" spans="1:14" s="197" customFormat="1" ht="52.2" x14ac:dyDescent="0.3">
      <c r="A107" s="187"/>
      <c r="B107" s="188" t="s">
        <v>236</v>
      </c>
      <c r="C107" s="189" t="s">
        <v>46</v>
      </c>
      <c r="D107" s="190" t="s">
        <v>370</v>
      </c>
      <c r="E107" s="190" t="s">
        <v>229</v>
      </c>
      <c r="F107" s="191" t="s">
        <v>212</v>
      </c>
      <c r="G107" s="192" t="s">
        <v>46</v>
      </c>
      <c r="H107" s="193" t="s">
        <v>370</v>
      </c>
      <c r="I107" s="193" t="s">
        <v>229</v>
      </c>
      <c r="J107" s="194" t="s">
        <v>212</v>
      </c>
      <c r="K107" s="195" t="s">
        <v>46</v>
      </c>
      <c r="L107" s="193" t="s">
        <v>370</v>
      </c>
      <c r="M107" s="193" t="s">
        <v>229</v>
      </c>
      <c r="N107" s="196" t="s">
        <v>212</v>
      </c>
    </row>
    <row r="108" spans="1:14" s="182" customFormat="1" ht="25.2" customHeight="1" x14ac:dyDescent="0.25">
      <c r="A108" s="198"/>
      <c r="B108" s="199" t="s">
        <v>239</v>
      </c>
      <c r="C108" s="200">
        <f>SUM(37:37)</f>
        <v>0</v>
      </c>
      <c r="D108" s="200">
        <f>SUM(54:54)</f>
        <v>0</v>
      </c>
      <c r="E108" s="200">
        <f>SUM(71:71)</f>
        <v>0</v>
      </c>
      <c r="F108" s="200">
        <f>SUM(88:88)</f>
        <v>0</v>
      </c>
      <c r="G108" s="201">
        <f>Input!C9</f>
        <v>0</v>
      </c>
      <c r="H108" s="201">
        <f>Input!C10</f>
        <v>0</v>
      </c>
      <c r="I108" s="201">
        <f>Input!C11</f>
        <v>0</v>
      </c>
      <c r="J108" s="202">
        <f>Input!C12</f>
        <v>0</v>
      </c>
      <c r="K108" s="203">
        <f>Input!C18/1260</f>
        <v>0</v>
      </c>
      <c r="L108" s="204">
        <f>Input!C15/1337</f>
        <v>0</v>
      </c>
      <c r="M108" s="204">
        <f>Input!C16/1337</f>
        <v>0</v>
      </c>
      <c r="N108" s="205">
        <f>Input!C17/1519</f>
        <v>0</v>
      </c>
    </row>
    <row r="109" spans="1:14" s="182" customFormat="1" ht="41.4" x14ac:dyDescent="0.25">
      <c r="A109" s="206">
        <v>1</v>
      </c>
      <c r="B109" s="199" t="s">
        <v>230</v>
      </c>
      <c r="C109" s="200">
        <f t="shared" ref="C109:C116" si="1">IF($C$108&gt;0, SUM(39:39)/$C$108,0)</f>
        <v>0</v>
      </c>
      <c r="D109" s="200">
        <f t="shared" ref="D109:D116" si="2">IF($D$108&gt;0, SUM(56:56)/$D$108,0)</f>
        <v>0</v>
      </c>
      <c r="E109" s="200">
        <f t="shared" ref="E109:E116" si="3">IF($E$108&gt;0, SUM(73:73)/$E$108,0)</f>
        <v>0</v>
      </c>
      <c r="F109" s="200">
        <f t="shared" ref="F109:F116" si="4">IF($F$108&gt;0, SUM(90:90)/$F$108,0)</f>
        <v>0</v>
      </c>
      <c r="G109" s="201">
        <f t="shared" ref="G109:J116" si="5">C109*G$108</f>
        <v>0</v>
      </c>
      <c r="H109" s="201">
        <f t="shared" si="5"/>
        <v>0</v>
      </c>
      <c r="I109" s="201">
        <f t="shared" si="5"/>
        <v>0</v>
      </c>
      <c r="J109" s="202">
        <f t="shared" si="5"/>
        <v>0</v>
      </c>
      <c r="K109" s="203">
        <f t="shared" ref="K109:K115" si="6">K$108*G109*9</f>
        <v>0</v>
      </c>
      <c r="L109" s="207">
        <f t="shared" ref="L109:M115" si="7">L$108*H109*10</f>
        <v>0</v>
      </c>
      <c r="M109" s="207">
        <f t="shared" si="7"/>
        <v>0</v>
      </c>
      <c r="N109" s="208">
        <f t="shared" ref="N109:N115" si="8">N$108*J109*11</f>
        <v>0</v>
      </c>
    </row>
    <row r="110" spans="1:14" s="182" customFormat="1" ht="45" customHeight="1" x14ac:dyDescent="0.25">
      <c r="A110" s="206">
        <v>2</v>
      </c>
      <c r="B110" s="199" t="s">
        <v>231</v>
      </c>
      <c r="C110" s="200">
        <f t="shared" si="1"/>
        <v>0</v>
      </c>
      <c r="D110" s="200">
        <f t="shared" si="2"/>
        <v>0</v>
      </c>
      <c r="E110" s="200">
        <f t="shared" si="3"/>
        <v>0</v>
      </c>
      <c r="F110" s="200">
        <f t="shared" si="4"/>
        <v>0</v>
      </c>
      <c r="G110" s="201">
        <f t="shared" si="5"/>
        <v>0</v>
      </c>
      <c r="H110" s="201">
        <f t="shared" si="5"/>
        <v>0</v>
      </c>
      <c r="I110" s="201">
        <f t="shared" si="5"/>
        <v>0</v>
      </c>
      <c r="J110" s="202">
        <f t="shared" si="5"/>
        <v>0</v>
      </c>
      <c r="K110" s="203">
        <f t="shared" si="6"/>
        <v>0</v>
      </c>
      <c r="L110" s="207">
        <f t="shared" si="7"/>
        <v>0</v>
      </c>
      <c r="M110" s="207">
        <f t="shared" si="7"/>
        <v>0</v>
      </c>
      <c r="N110" s="208">
        <f t="shared" si="8"/>
        <v>0</v>
      </c>
    </row>
    <row r="111" spans="1:14" s="182" customFormat="1" ht="55.2" x14ac:dyDescent="0.25">
      <c r="A111" s="206">
        <v>3</v>
      </c>
      <c r="B111" s="199" t="s">
        <v>362</v>
      </c>
      <c r="C111" s="200">
        <f t="shared" si="1"/>
        <v>0</v>
      </c>
      <c r="D111" s="200">
        <f t="shared" si="2"/>
        <v>0</v>
      </c>
      <c r="E111" s="200">
        <f t="shared" si="3"/>
        <v>0</v>
      </c>
      <c r="F111" s="200">
        <f t="shared" si="4"/>
        <v>0</v>
      </c>
      <c r="G111" s="201">
        <f t="shared" si="5"/>
        <v>0</v>
      </c>
      <c r="H111" s="201">
        <f t="shared" si="5"/>
        <v>0</v>
      </c>
      <c r="I111" s="201">
        <f t="shared" si="5"/>
        <v>0</v>
      </c>
      <c r="J111" s="202">
        <f t="shared" si="5"/>
        <v>0</v>
      </c>
      <c r="K111" s="203">
        <f t="shared" si="6"/>
        <v>0</v>
      </c>
      <c r="L111" s="207">
        <f t="shared" si="7"/>
        <v>0</v>
      </c>
      <c r="M111" s="207">
        <f t="shared" si="7"/>
        <v>0</v>
      </c>
      <c r="N111" s="208">
        <f t="shared" si="8"/>
        <v>0</v>
      </c>
    </row>
    <row r="112" spans="1:14" s="182" customFormat="1" ht="41.4" x14ac:dyDescent="0.25">
      <c r="A112" s="206">
        <v>4</v>
      </c>
      <c r="B112" s="199" t="s">
        <v>363</v>
      </c>
      <c r="C112" s="200">
        <f t="shared" si="1"/>
        <v>0</v>
      </c>
      <c r="D112" s="200">
        <f t="shared" si="2"/>
        <v>0</v>
      </c>
      <c r="E112" s="200">
        <f t="shared" si="3"/>
        <v>0</v>
      </c>
      <c r="F112" s="200">
        <f t="shared" si="4"/>
        <v>0</v>
      </c>
      <c r="G112" s="201">
        <f t="shared" si="5"/>
        <v>0</v>
      </c>
      <c r="H112" s="201">
        <f t="shared" si="5"/>
        <v>0</v>
      </c>
      <c r="I112" s="201">
        <f t="shared" si="5"/>
        <v>0</v>
      </c>
      <c r="J112" s="202">
        <f t="shared" si="5"/>
        <v>0</v>
      </c>
      <c r="K112" s="203">
        <f t="shared" si="6"/>
        <v>0</v>
      </c>
      <c r="L112" s="207">
        <f t="shared" si="7"/>
        <v>0</v>
      </c>
      <c r="M112" s="207">
        <f t="shared" si="7"/>
        <v>0</v>
      </c>
      <c r="N112" s="208">
        <f t="shared" si="8"/>
        <v>0</v>
      </c>
    </row>
    <row r="113" spans="1:14" s="182" customFormat="1" ht="27.6" x14ac:dyDescent="0.25">
      <c r="A113" s="206">
        <v>5</v>
      </c>
      <c r="B113" s="199" t="s">
        <v>232</v>
      </c>
      <c r="C113" s="200">
        <f t="shared" si="1"/>
        <v>0</v>
      </c>
      <c r="D113" s="200">
        <f t="shared" si="2"/>
        <v>0</v>
      </c>
      <c r="E113" s="200">
        <f t="shared" si="3"/>
        <v>0</v>
      </c>
      <c r="F113" s="200">
        <f t="shared" si="4"/>
        <v>0</v>
      </c>
      <c r="G113" s="201">
        <f t="shared" si="5"/>
        <v>0</v>
      </c>
      <c r="H113" s="201">
        <f t="shared" si="5"/>
        <v>0</v>
      </c>
      <c r="I113" s="201">
        <f t="shared" si="5"/>
        <v>0</v>
      </c>
      <c r="J113" s="202">
        <f t="shared" si="5"/>
        <v>0</v>
      </c>
      <c r="K113" s="203">
        <f t="shared" si="6"/>
        <v>0</v>
      </c>
      <c r="L113" s="207">
        <f t="shared" si="7"/>
        <v>0</v>
      </c>
      <c r="M113" s="207">
        <f t="shared" si="7"/>
        <v>0</v>
      </c>
      <c r="N113" s="208">
        <f t="shared" si="8"/>
        <v>0</v>
      </c>
    </row>
    <row r="114" spans="1:14" s="182" customFormat="1" ht="41.4" x14ac:dyDescent="0.25">
      <c r="A114" s="206">
        <v>6</v>
      </c>
      <c r="B114" s="199" t="s">
        <v>233</v>
      </c>
      <c r="C114" s="200">
        <f t="shared" si="1"/>
        <v>0</v>
      </c>
      <c r="D114" s="200">
        <f t="shared" si="2"/>
        <v>0</v>
      </c>
      <c r="E114" s="200">
        <f t="shared" si="3"/>
        <v>0</v>
      </c>
      <c r="F114" s="200">
        <f t="shared" si="4"/>
        <v>0</v>
      </c>
      <c r="G114" s="201">
        <f t="shared" si="5"/>
        <v>0</v>
      </c>
      <c r="H114" s="201">
        <f t="shared" si="5"/>
        <v>0</v>
      </c>
      <c r="I114" s="201">
        <f t="shared" si="5"/>
        <v>0</v>
      </c>
      <c r="J114" s="202">
        <f t="shared" si="5"/>
        <v>0</v>
      </c>
      <c r="K114" s="203">
        <f t="shared" si="6"/>
        <v>0</v>
      </c>
      <c r="L114" s="207">
        <f t="shared" si="7"/>
        <v>0</v>
      </c>
      <c r="M114" s="207">
        <f t="shared" si="7"/>
        <v>0</v>
      </c>
      <c r="N114" s="208">
        <f t="shared" si="8"/>
        <v>0</v>
      </c>
    </row>
    <row r="115" spans="1:14" s="182" customFormat="1" ht="41.4" x14ac:dyDescent="0.25">
      <c r="A115" s="206">
        <v>7</v>
      </c>
      <c r="B115" s="199" t="s">
        <v>234</v>
      </c>
      <c r="C115" s="200">
        <f t="shared" si="1"/>
        <v>0</v>
      </c>
      <c r="D115" s="200">
        <f t="shared" si="2"/>
        <v>0</v>
      </c>
      <c r="E115" s="200">
        <f t="shared" si="3"/>
        <v>0</v>
      </c>
      <c r="F115" s="200">
        <f t="shared" si="4"/>
        <v>0</v>
      </c>
      <c r="G115" s="201">
        <f t="shared" si="5"/>
        <v>0</v>
      </c>
      <c r="H115" s="201">
        <f t="shared" si="5"/>
        <v>0</v>
      </c>
      <c r="I115" s="201">
        <f t="shared" si="5"/>
        <v>0</v>
      </c>
      <c r="J115" s="202">
        <f t="shared" si="5"/>
        <v>0</v>
      </c>
      <c r="K115" s="203">
        <f t="shared" si="6"/>
        <v>0</v>
      </c>
      <c r="L115" s="207">
        <f t="shared" si="7"/>
        <v>0</v>
      </c>
      <c r="M115" s="207">
        <f t="shared" si="7"/>
        <v>0</v>
      </c>
      <c r="N115" s="208">
        <f t="shared" si="8"/>
        <v>0</v>
      </c>
    </row>
    <row r="116" spans="1:14" s="182" customFormat="1" ht="41.4" x14ac:dyDescent="0.25">
      <c r="A116" s="206">
        <v>8</v>
      </c>
      <c r="B116" s="199" t="s">
        <v>235</v>
      </c>
      <c r="C116" s="200">
        <f t="shared" si="1"/>
        <v>0</v>
      </c>
      <c r="D116" s="200">
        <f t="shared" si="2"/>
        <v>0</v>
      </c>
      <c r="E116" s="200">
        <f t="shared" si="3"/>
        <v>0</v>
      </c>
      <c r="F116" s="200">
        <f t="shared" si="4"/>
        <v>0</v>
      </c>
      <c r="G116" s="201">
        <f t="shared" si="5"/>
        <v>0</v>
      </c>
      <c r="H116" s="201">
        <f t="shared" si="5"/>
        <v>0</v>
      </c>
      <c r="I116" s="201">
        <f t="shared" si="5"/>
        <v>0</v>
      </c>
      <c r="J116" s="202">
        <f t="shared" si="5"/>
        <v>0</v>
      </c>
      <c r="K116" s="209"/>
      <c r="L116" s="210"/>
      <c r="M116" s="210"/>
      <c r="N116" s="211"/>
    </row>
    <row r="117" spans="1:14" s="182" customFormat="1" ht="55.2" x14ac:dyDescent="0.25">
      <c r="A117" s="206">
        <v>9</v>
      </c>
      <c r="B117" s="199" t="s">
        <v>237</v>
      </c>
      <c r="C117" s="212">
        <f t="shared" ref="C117:J117" si="9">SUM(C118:C120)</f>
        <v>0</v>
      </c>
      <c r="D117" s="212">
        <f t="shared" si="9"/>
        <v>0</v>
      </c>
      <c r="E117" s="212">
        <f t="shared" si="9"/>
        <v>0</v>
      </c>
      <c r="F117" s="212">
        <f t="shared" si="9"/>
        <v>0</v>
      </c>
      <c r="G117" s="213">
        <f t="shared" si="9"/>
        <v>0</v>
      </c>
      <c r="H117" s="213">
        <f t="shared" si="9"/>
        <v>0</v>
      </c>
      <c r="I117" s="213">
        <f t="shared" si="9"/>
        <v>0</v>
      </c>
      <c r="J117" s="214">
        <f t="shared" si="9"/>
        <v>0</v>
      </c>
      <c r="K117" s="215">
        <f>K108*G116*(G119+(0.5*G120))</f>
        <v>0</v>
      </c>
      <c r="L117" s="110">
        <f>L108*H116*(H119+(0.5*H120))</f>
        <v>0</v>
      </c>
      <c r="M117" s="110">
        <f>M108*I116*(I119+(0.5*I120))</f>
        <v>0</v>
      </c>
      <c r="N117" s="216">
        <f>N108*J116*(J119+(0.5*J120))</f>
        <v>0</v>
      </c>
    </row>
    <row r="118" spans="1:14" s="182" customFormat="1" x14ac:dyDescent="0.25">
      <c r="A118" s="206"/>
      <c r="B118" s="199" t="s">
        <v>241</v>
      </c>
      <c r="C118" s="217">
        <f>IF($C$108&gt;0, SUM(48:48)/$C$108,0)</f>
        <v>0</v>
      </c>
      <c r="D118" s="217">
        <f>IF($D$108&gt;0, SUM(65:65)/$D$108,0)</f>
        <v>0</v>
      </c>
      <c r="E118" s="217">
        <f>IF($E$108&gt;0, SUM(82:82)/$E$108,0)</f>
        <v>0</v>
      </c>
      <c r="F118" s="217">
        <f>IF($F$108&gt;0, SUM(99:99)/$F$108,0)</f>
        <v>0</v>
      </c>
      <c r="G118" s="218">
        <f>C118</f>
        <v>0</v>
      </c>
      <c r="H118" s="218">
        <f t="shared" ref="H118:J120" si="10">D118</f>
        <v>0</v>
      </c>
      <c r="I118" s="218">
        <f t="shared" si="10"/>
        <v>0</v>
      </c>
      <c r="J118" s="219">
        <f t="shared" si="10"/>
        <v>0</v>
      </c>
      <c r="K118" s="220" t="s">
        <v>249</v>
      </c>
      <c r="L118" s="220" t="s">
        <v>249</v>
      </c>
      <c r="M118" s="220" t="s">
        <v>249</v>
      </c>
      <c r="N118" s="220" t="s">
        <v>249</v>
      </c>
    </row>
    <row r="119" spans="1:14" s="182" customFormat="1" x14ac:dyDescent="0.25">
      <c r="A119" s="206"/>
      <c r="B119" s="199" t="s">
        <v>242</v>
      </c>
      <c r="C119" s="217">
        <f>IF($C$108&gt;0, SUM(49:49)/$C$108,0)</f>
        <v>0</v>
      </c>
      <c r="D119" s="217">
        <f>IF($D$108&gt;0, SUM(66:66)/$D$108,0)</f>
        <v>0</v>
      </c>
      <c r="E119" s="217">
        <f>IF($E$108&gt;0, SUM(83:83)/$E$108,0)</f>
        <v>0</v>
      </c>
      <c r="F119" s="217">
        <f>IF($F$108&gt;0, SUM(100:100)/$F$108,0)</f>
        <v>0</v>
      </c>
      <c r="G119" s="218">
        <f>C119</f>
        <v>0</v>
      </c>
      <c r="H119" s="218">
        <f>D119</f>
        <v>0</v>
      </c>
      <c r="I119" s="218">
        <f>E119</f>
        <v>0</v>
      </c>
      <c r="J119" s="219">
        <f t="shared" si="10"/>
        <v>0</v>
      </c>
      <c r="K119" s="203">
        <f>K108*G116*G119*12</f>
        <v>0</v>
      </c>
      <c r="L119" s="204">
        <f>L108*H116*H119*12</f>
        <v>0</v>
      </c>
      <c r="M119" s="204">
        <f>M108*I116*I119*12</f>
        <v>0</v>
      </c>
      <c r="N119" s="205">
        <f>N108*J116*J119*12</f>
        <v>0</v>
      </c>
    </row>
    <row r="120" spans="1:14" s="182" customFormat="1" ht="15.6" customHeight="1" x14ac:dyDescent="0.25">
      <c r="A120" s="206"/>
      <c r="B120" s="199" t="s">
        <v>243</v>
      </c>
      <c r="C120" s="217">
        <f>IF($C$108&gt;0, SUM(50:50)/$C$108,0)</f>
        <v>0</v>
      </c>
      <c r="D120" s="217">
        <f>IF($D$108&gt;0, SUM(67:67)/$D$108,0)</f>
        <v>0</v>
      </c>
      <c r="E120" s="217">
        <f>IF($E$108&gt;0, SUM(84:84)/$E$108,0)</f>
        <v>0</v>
      </c>
      <c r="F120" s="217">
        <f>IF($F$108&gt;0, SUM(101:101)/$F$108,0)</f>
        <v>0</v>
      </c>
      <c r="G120" s="218">
        <f>C120</f>
        <v>0</v>
      </c>
      <c r="H120" s="218">
        <f>D120</f>
        <v>0</v>
      </c>
      <c r="I120" s="218">
        <f>E120</f>
        <v>0</v>
      </c>
      <c r="J120" s="219">
        <f t="shared" si="10"/>
        <v>0</v>
      </c>
      <c r="K120" s="203">
        <f>K108*G117*G120*6</f>
        <v>0</v>
      </c>
      <c r="L120" s="204">
        <f>L108*H117*H120*6</f>
        <v>0</v>
      </c>
      <c r="M120" s="204">
        <f>M108*I117*I120*6</f>
        <v>0</v>
      </c>
      <c r="N120" s="205">
        <f>N108*J117*J120*6</f>
        <v>0</v>
      </c>
    </row>
    <row r="121" spans="1:14" s="182" customFormat="1" ht="42" thickBot="1" x14ac:dyDescent="0.3">
      <c r="A121" s="221">
        <v>10</v>
      </c>
      <c r="B121" s="222" t="s">
        <v>359</v>
      </c>
      <c r="C121" s="223">
        <f>IF($C$108&gt;0, SUM(51:51)/$C$108,0)</f>
        <v>0</v>
      </c>
      <c r="D121" s="223">
        <f>IF($D$108&gt;0, SUM(68:68)/$D$108,0)</f>
        <v>0</v>
      </c>
      <c r="E121" s="223">
        <f>IF($E$108&gt;0, SUM(85:85)/$E$108,0)</f>
        <v>0</v>
      </c>
      <c r="F121" s="223">
        <f>IF($F$108&gt;0, SUM(102:102)/$F$108,0)</f>
        <v>0</v>
      </c>
      <c r="G121" s="224">
        <f>C121*G$108</f>
        <v>0</v>
      </c>
      <c r="H121" s="224">
        <f>D121*H$108</f>
        <v>0</v>
      </c>
      <c r="I121" s="224">
        <f>E121*I$108</f>
        <v>0</v>
      </c>
      <c r="J121" s="225">
        <f>F121*J$108</f>
        <v>0</v>
      </c>
      <c r="K121" s="226">
        <f>K$108*G121</f>
        <v>0</v>
      </c>
      <c r="L121" s="227">
        <f>L$108*H121</f>
        <v>0</v>
      </c>
      <c r="M121" s="227">
        <f>M$108*I121</f>
        <v>0</v>
      </c>
      <c r="N121" s="228">
        <f>N$108*J121</f>
        <v>0</v>
      </c>
    </row>
    <row r="122" spans="1:14" s="231" customFormat="1" ht="16.8" customHeight="1" thickTop="1" thickBot="1" x14ac:dyDescent="0.3">
      <c r="A122" s="229"/>
      <c r="B122" s="230"/>
    </row>
    <row r="123" spans="1:14" s="182" customFormat="1" x14ac:dyDescent="0.25">
      <c r="A123" s="453" t="s">
        <v>256</v>
      </c>
      <c r="B123" s="454"/>
      <c r="C123" s="457" t="s">
        <v>257</v>
      </c>
      <c r="D123" s="457" t="s">
        <v>258</v>
      </c>
      <c r="E123" s="457" t="s">
        <v>259</v>
      </c>
      <c r="F123" s="457" t="s">
        <v>341</v>
      </c>
      <c r="G123" s="457" t="s">
        <v>342</v>
      </c>
      <c r="H123" s="457" t="s">
        <v>276</v>
      </c>
      <c r="I123" s="232" t="s">
        <v>271</v>
      </c>
      <c r="J123" s="233">
        <v>0.1</v>
      </c>
    </row>
    <row r="124" spans="1:14" s="182" customFormat="1" ht="33" customHeight="1" thickBot="1" x14ac:dyDescent="0.3">
      <c r="A124" s="455"/>
      <c r="B124" s="456"/>
      <c r="C124" s="458"/>
      <c r="D124" s="458"/>
      <c r="E124" s="458"/>
      <c r="F124" s="458"/>
      <c r="G124" s="458"/>
      <c r="H124" s="458"/>
      <c r="I124" s="234" t="s">
        <v>272</v>
      </c>
      <c r="J124" s="235" t="s">
        <v>270</v>
      </c>
    </row>
    <row r="125" spans="1:14" s="182" customFormat="1" ht="16.2" customHeight="1" thickTop="1" thickBot="1" x14ac:dyDescent="0.3">
      <c r="A125" s="459" t="s">
        <v>18</v>
      </c>
      <c r="B125" s="460"/>
      <c r="C125" s="236"/>
      <c r="D125" s="236"/>
      <c r="E125" s="236"/>
      <c r="F125" s="236"/>
      <c r="G125" s="236"/>
      <c r="H125" s="236"/>
      <c r="I125" s="237"/>
      <c r="J125" s="238"/>
    </row>
    <row r="126" spans="1:14" ht="14.4" thickTop="1" x14ac:dyDescent="0.25">
      <c r="A126" s="116"/>
      <c r="B126" s="117" t="str">
        <f>Input!B27</f>
        <v>Desktop Clients</v>
      </c>
      <c r="C126" s="5">
        <f>Input!C27</f>
        <v>0</v>
      </c>
      <c r="D126" s="239">
        <v>110</v>
      </c>
      <c r="E126" s="239">
        <v>3</v>
      </c>
      <c r="F126" s="239">
        <v>8</v>
      </c>
      <c r="G126" s="239">
        <v>16</v>
      </c>
      <c r="H126" s="239">
        <v>200</v>
      </c>
      <c r="I126" s="240">
        <f>C126*((D126*F126*H126)+(E126*G126*H126))/1000</f>
        <v>0</v>
      </c>
      <c r="J126" s="241">
        <f>J$123*I126</f>
        <v>0</v>
      </c>
    </row>
    <row r="127" spans="1:14" x14ac:dyDescent="0.25">
      <c r="A127" s="116"/>
      <c r="B127" s="117" t="str">
        <f>Input!B28</f>
        <v>Mobile Clients</v>
      </c>
      <c r="C127" s="5">
        <f>Input!C28</f>
        <v>0</v>
      </c>
      <c r="D127" s="239">
        <v>30</v>
      </c>
      <c r="E127" s="239">
        <v>2</v>
      </c>
      <c r="F127" s="239">
        <v>8</v>
      </c>
      <c r="G127" s="239">
        <v>16</v>
      </c>
      <c r="H127" s="239">
        <v>200</v>
      </c>
      <c r="I127" s="240">
        <f t="shared" ref="I127:I137" si="11">C127*((D127*F127*H127)+(E127*G127*H127))/1000</f>
        <v>0</v>
      </c>
      <c r="J127" s="241">
        <f t="shared" ref="J127:J139" si="12">J$123*I127</f>
        <v>0</v>
      </c>
    </row>
    <row r="128" spans="1:14" x14ac:dyDescent="0.25">
      <c r="A128" s="116"/>
      <c r="B128" s="117" t="s">
        <v>266</v>
      </c>
      <c r="C128" s="5">
        <f>Input!C29</f>
        <v>0</v>
      </c>
      <c r="D128" s="239">
        <v>20</v>
      </c>
      <c r="E128" s="239">
        <v>2</v>
      </c>
      <c r="F128" s="239">
        <v>8</v>
      </c>
      <c r="G128" s="239">
        <v>16</v>
      </c>
      <c r="H128" s="239">
        <v>200</v>
      </c>
      <c r="I128" s="240">
        <f t="shared" si="11"/>
        <v>0</v>
      </c>
      <c r="J128" s="241">
        <f t="shared" si="12"/>
        <v>0</v>
      </c>
    </row>
    <row r="129" spans="1:11" x14ac:dyDescent="0.25">
      <c r="A129" s="116"/>
      <c r="B129" s="117" t="str">
        <f>Input!B30</f>
        <v>Handheld Devices</v>
      </c>
      <c r="C129" s="5">
        <f>Input!C30</f>
        <v>0</v>
      </c>
      <c r="D129" s="239">
        <v>20</v>
      </c>
      <c r="E129" s="239">
        <v>1</v>
      </c>
      <c r="F129" s="239">
        <v>2</v>
      </c>
      <c r="G129" s="239">
        <v>22</v>
      </c>
      <c r="H129" s="239">
        <v>200</v>
      </c>
      <c r="I129" s="240">
        <f t="shared" si="11"/>
        <v>0</v>
      </c>
      <c r="J129" s="241">
        <f t="shared" si="12"/>
        <v>0</v>
      </c>
    </row>
    <row r="130" spans="1:11" x14ac:dyDescent="0.25">
      <c r="A130" s="116"/>
      <c r="B130" s="117" t="str">
        <f>Input!B34</f>
        <v>User Owned Devices</v>
      </c>
      <c r="C130" s="242">
        <f>Input!C34</f>
        <v>0</v>
      </c>
      <c r="D130" s="239">
        <v>20</v>
      </c>
      <c r="E130" s="239">
        <v>1</v>
      </c>
      <c r="F130" s="239">
        <v>1</v>
      </c>
      <c r="G130" s="239">
        <v>0</v>
      </c>
      <c r="H130" s="239">
        <v>200</v>
      </c>
      <c r="I130" s="240">
        <f t="shared" si="11"/>
        <v>0</v>
      </c>
      <c r="J130" s="241">
        <f t="shared" si="12"/>
        <v>0</v>
      </c>
    </row>
    <row r="131" spans="1:11" x14ac:dyDescent="0.25">
      <c r="A131" s="116"/>
      <c r="B131" s="117" t="s">
        <v>262</v>
      </c>
      <c r="C131" s="5">
        <v>0</v>
      </c>
      <c r="D131" s="239">
        <v>80</v>
      </c>
      <c r="E131" s="239">
        <v>6</v>
      </c>
      <c r="F131" s="239">
        <v>8</v>
      </c>
      <c r="G131" s="239">
        <v>16</v>
      </c>
      <c r="H131" s="239">
        <v>200</v>
      </c>
      <c r="I131" s="240">
        <f t="shared" si="11"/>
        <v>0</v>
      </c>
      <c r="J131" s="241">
        <f t="shared" si="12"/>
        <v>0</v>
      </c>
    </row>
    <row r="132" spans="1:11" ht="14.4" customHeight="1" x14ac:dyDescent="0.25">
      <c r="A132" s="116"/>
      <c r="B132" s="117" t="s">
        <v>263</v>
      </c>
      <c r="C132" s="5">
        <f>C126+C128</f>
        <v>0</v>
      </c>
      <c r="D132" s="239">
        <v>30</v>
      </c>
      <c r="E132" s="239">
        <v>2</v>
      </c>
      <c r="F132" s="239">
        <v>8</v>
      </c>
      <c r="G132" s="239">
        <v>16</v>
      </c>
      <c r="H132" s="239">
        <v>200</v>
      </c>
      <c r="I132" s="240">
        <f t="shared" si="11"/>
        <v>0</v>
      </c>
      <c r="J132" s="241">
        <f t="shared" si="12"/>
        <v>0</v>
      </c>
    </row>
    <row r="133" spans="1:11" ht="14.4" customHeight="1" x14ac:dyDescent="0.25">
      <c r="A133" s="461" t="s">
        <v>355</v>
      </c>
      <c r="B133" s="462"/>
      <c r="C133" s="243">
        <f>Input!C61</f>
        <v>0</v>
      </c>
      <c r="D133" s="239">
        <v>285</v>
      </c>
      <c r="E133" s="239">
        <v>8</v>
      </c>
      <c r="F133" s="239">
        <v>5</v>
      </c>
      <c r="G133" s="239">
        <v>19</v>
      </c>
      <c r="H133" s="239">
        <v>180</v>
      </c>
      <c r="I133" s="240">
        <f t="shared" si="11"/>
        <v>0</v>
      </c>
      <c r="J133" s="241">
        <f t="shared" si="12"/>
        <v>0</v>
      </c>
    </row>
    <row r="134" spans="1:11" ht="14.4" customHeight="1" x14ac:dyDescent="0.25">
      <c r="A134" s="461" t="s">
        <v>278</v>
      </c>
      <c r="B134" s="462"/>
      <c r="C134" s="118">
        <f>Input!C58</f>
        <v>0</v>
      </c>
      <c r="D134" s="239">
        <v>300</v>
      </c>
      <c r="E134" s="239">
        <v>8</v>
      </c>
      <c r="F134" s="239">
        <v>6</v>
      </c>
      <c r="G134" s="239">
        <v>18</v>
      </c>
      <c r="H134" s="239">
        <v>200</v>
      </c>
      <c r="I134" s="240">
        <f>IF(AND(I135=0,I136=0),(C134*((D134*F134*H134)+(E134*G134*H134))/1000),0)</f>
        <v>0</v>
      </c>
      <c r="J134" s="241">
        <f t="shared" si="12"/>
        <v>0</v>
      </c>
    </row>
    <row r="135" spans="1:11" ht="14.4" customHeight="1" x14ac:dyDescent="0.25">
      <c r="A135" s="463" t="s">
        <v>277</v>
      </c>
      <c r="B135" s="75" t="s">
        <v>274</v>
      </c>
      <c r="C135" s="118"/>
      <c r="D135" s="239">
        <v>70</v>
      </c>
      <c r="E135" s="239">
        <v>4</v>
      </c>
      <c r="F135" s="239">
        <v>2</v>
      </c>
      <c r="G135" s="239">
        <v>22</v>
      </c>
      <c r="H135" s="239">
        <v>200</v>
      </c>
      <c r="I135" s="240">
        <f t="shared" si="11"/>
        <v>0</v>
      </c>
      <c r="J135" s="241">
        <f t="shared" si="12"/>
        <v>0</v>
      </c>
    </row>
    <row r="136" spans="1:11" ht="14.4" customHeight="1" x14ac:dyDescent="0.25">
      <c r="A136" s="464"/>
      <c r="B136" s="75" t="s">
        <v>275</v>
      </c>
      <c r="C136" s="118"/>
      <c r="D136" s="239">
        <v>600</v>
      </c>
      <c r="E136" s="239">
        <v>15</v>
      </c>
      <c r="F136" s="239">
        <v>8</v>
      </c>
      <c r="G136" s="239">
        <v>16</v>
      </c>
      <c r="H136" s="239">
        <v>200</v>
      </c>
      <c r="I136" s="240">
        <f t="shared" si="11"/>
        <v>0</v>
      </c>
      <c r="J136" s="241">
        <f t="shared" si="12"/>
        <v>0</v>
      </c>
    </row>
    <row r="137" spans="1:11" x14ac:dyDescent="0.25">
      <c r="A137" s="461" t="s">
        <v>261</v>
      </c>
      <c r="B137" s="462"/>
      <c r="C137" s="118">
        <f>Input!C48</f>
        <v>0</v>
      </c>
      <c r="D137" s="239">
        <v>700</v>
      </c>
      <c r="E137" s="239">
        <v>20</v>
      </c>
      <c r="F137" s="239">
        <v>24</v>
      </c>
      <c r="G137" s="239">
        <v>0</v>
      </c>
      <c r="H137" s="239">
        <v>365</v>
      </c>
      <c r="I137" s="240">
        <f t="shared" si="11"/>
        <v>0</v>
      </c>
      <c r="J137" s="241">
        <f t="shared" si="12"/>
        <v>0</v>
      </c>
    </row>
    <row r="138" spans="1:11" x14ac:dyDescent="0.25">
      <c r="A138" s="461" t="s">
        <v>273</v>
      </c>
      <c r="B138" s="462"/>
      <c r="C138" s="118">
        <f>Input!C53</f>
        <v>0</v>
      </c>
      <c r="D138" s="239">
        <v>8</v>
      </c>
      <c r="E138" s="244" t="s">
        <v>268</v>
      </c>
      <c r="F138" s="239">
        <v>24</v>
      </c>
      <c r="G138" s="239">
        <v>0</v>
      </c>
      <c r="H138" s="239">
        <v>365</v>
      </c>
      <c r="I138" s="240">
        <f>IF(F32&gt;0,(C23+C24)*5+C25*5+C27*170+(C28+C29+C30)*5, Input!C53*8)*(F138*H138/1000)</f>
        <v>0</v>
      </c>
      <c r="J138" s="241">
        <f t="shared" si="12"/>
        <v>0</v>
      </c>
    </row>
    <row r="139" spans="1:11" ht="14.4" thickBot="1" x14ac:dyDescent="0.3">
      <c r="A139" s="451" t="s">
        <v>269</v>
      </c>
      <c r="B139" s="452"/>
      <c r="C139" s="245" t="s">
        <v>268</v>
      </c>
      <c r="D139" s="246"/>
      <c r="E139" s="247" t="s">
        <v>268</v>
      </c>
      <c r="F139" s="246">
        <v>4</v>
      </c>
      <c r="G139" s="246"/>
      <c r="H139" s="246">
        <v>365</v>
      </c>
      <c r="I139" s="248">
        <f>0.8*(I138+I137)</f>
        <v>0</v>
      </c>
      <c r="J139" s="249">
        <f t="shared" si="12"/>
        <v>0</v>
      </c>
    </row>
    <row r="140" spans="1:11" s="182" customFormat="1" ht="16.2" thickBot="1" x14ac:dyDescent="0.35">
      <c r="A140" s="250"/>
      <c r="B140" s="251"/>
      <c r="H140" s="252" t="s">
        <v>279</v>
      </c>
      <c r="I140" s="253">
        <f>SUM(I126:I139)</f>
        <v>0</v>
      </c>
      <c r="J140" s="254">
        <f>SUM(J126:J139)</f>
        <v>0</v>
      </c>
      <c r="K140" s="7" t="s">
        <v>381</v>
      </c>
    </row>
    <row r="141" spans="1:11" ht="14.4" thickTop="1" x14ac:dyDescent="0.25">
      <c r="I141" s="255"/>
    </row>
  </sheetData>
  <sheetProtection sheet="1" objects="1" scenarios="1"/>
  <mergeCells count="23">
    <mergeCell ref="E123:E124"/>
    <mergeCell ref="F123:F124"/>
    <mergeCell ref="G123:G124"/>
    <mergeCell ref="H123:H124"/>
    <mergeCell ref="A135:A136"/>
    <mergeCell ref="A133:B133"/>
    <mergeCell ref="A139:B139"/>
    <mergeCell ref="A123:B124"/>
    <mergeCell ref="C123:C124"/>
    <mergeCell ref="D123:D124"/>
    <mergeCell ref="A125:B125"/>
    <mergeCell ref="A137:B137"/>
    <mergeCell ref="A138:B138"/>
    <mergeCell ref="A134:B134"/>
    <mergeCell ref="A3:B3"/>
    <mergeCell ref="A13:B13"/>
    <mergeCell ref="A22:B22"/>
    <mergeCell ref="A35:B35"/>
    <mergeCell ref="C106:F106"/>
    <mergeCell ref="C35:L35"/>
    <mergeCell ref="G106:J106"/>
    <mergeCell ref="K106:N106"/>
    <mergeCell ref="A104:N105"/>
  </mergeCells>
  <dataValidations count="1">
    <dataValidation type="decimal" allowBlank="1" showInputMessage="1" showErrorMessage="1" errorTitle="Invalid entry" error="enter Full Time Equivalent as a decimal number - must be between 0 and 1" promptTitle="FTE" prompt="Enter Full Time Equivalent. 1 is full-time, .5 is half-time, etc." sqref="A37:XFD37 A54:XFD54 A71:XFD71 A88:XFD88">
      <formula1>0</formula1>
      <formula2>1</formula2>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99"/>
    <pageSetUpPr fitToPage="1"/>
  </sheetPr>
  <dimension ref="A1:H107"/>
  <sheetViews>
    <sheetView showGridLines="0" showRowColHeaders="0" topLeftCell="A91" zoomScaleNormal="100" workbookViewId="0">
      <selection activeCell="A108" sqref="A108"/>
    </sheetView>
  </sheetViews>
  <sheetFormatPr defaultRowHeight="13.8" x14ac:dyDescent="0.25"/>
  <cols>
    <col min="1" max="1" width="19.88671875" style="7" customWidth="1"/>
    <col min="2" max="2" width="13.5546875" style="7" customWidth="1"/>
    <col min="3" max="3" width="14.5546875" style="7" customWidth="1"/>
    <col min="4" max="4" width="15.77734375" style="7" customWidth="1"/>
    <col min="5" max="5" width="13.6640625" style="7" customWidth="1"/>
    <col min="6" max="7" width="13.33203125" style="7" customWidth="1"/>
    <col min="8" max="8" width="25.6640625" style="7" customWidth="1"/>
    <col min="9" max="16384" width="8.88671875" style="7"/>
  </cols>
  <sheetData>
    <row r="1" spans="1:8" ht="24" customHeight="1" thickBot="1" x14ac:dyDescent="0.3">
      <c r="A1" s="282"/>
      <c r="B1" s="283"/>
      <c r="C1" s="283"/>
      <c r="D1" s="283"/>
      <c r="E1" s="283"/>
      <c r="F1" s="283"/>
      <c r="G1" s="516" t="s">
        <v>325</v>
      </c>
      <c r="H1" s="517"/>
    </row>
    <row r="2" spans="1:8" ht="42.6" customHeight="1" thickBot="1" x14ac:dyDescent="0.3">
      <c r="A2" s="82"/>
      <c r="B2" s="80"/>
      <c r="C2" s="80"/>
      <c r="D2" s="80"/>
      <c r="E2" s="80"/>
      <c r="F2" s="80"/>
      <c r="G2" s="524" t="str">
        <f>IF(Input!C4=0, " ",Input!C4)</f>
        <v xml:space="preserve"> </v>
      </c>
      <c r="H2" s="525"/>
    </row>
    <row r="3" spans="1:8" ht="53.4" customHeight="1" thickTop="1" thickBot="1" x14ac:dyDescent="0.3">
      <c r="A3" s="284"/>
      <c r="B3" s="76"/>
      <c r="C3" s="76"/>
      <c r="D3" s="76"/>
      <c r="E3" s="76"/>
      <c r="F3" s="76"/>
      <c r="G3" s="269" t="s">
        <v>346</v>
      </c>
      <c r="H3" s="285" t="str">
        <f>IF(Input!C6=0, " ",Input!C6)&amp;CHAR(10)&amp;TEXT(Input!C20,"M/D/YY")&amp;" to "&amp;TEXT(Input!C21,"M/D/YY")</f>
        <v xml:space="preserve"> 
7/1/14 to 6/30/15</v>
      </c>
    </row>
    <row r="4" spans="1:8" ht="10.199999999999999" customHeight="1" x14ac:dyDescent="0.25">
      <c r="A4" s="518"/>
      <c r="B4" s="519"/>
      <c r="C4" s="519"/>
      <c r="D4" s="519"/>
      <c r="E4" s="519"/>
      <c r="F4" s="519"/>
      <c r="G4" s="519"/>
      <c r="H4" s="520"/>
    </row>
    <row r="5" spans="1:8" ht="19.2" customHeight="1" x14ac:dyDescent="0.3">
      <c r="A5" s="286" t="s">
        <v>108</v>
      </c>
      <c r="B5" s="35"/>
      <c r="C5" s="325"/>
      <c r="D5" s="325"/>
      <c r="E5" s="325"/>
      <c r="F5" s="325"/>
      <c r="G5" s="36"/>
      <c r="H5" s="287"/>
    </row>
    <row r="6" spans="1:8" ht="45" customHeight="1" x14ac:dyDescent="0.25">
      <c r="A6" s="288" t="s">
        <v>83</v>
      </c>
      <c r="B6" s="37" t="s">
        <v>294</v>
      </c>
      <c r="C6" s="37" t="s">
        <v>301</v>
      </c>
      <c r="D6" s="37" t="s">
        <v>92</v>
      </c>
      <c r="E6" s="37" t="s">
        <v>93</v>
      </c>
      <c r="F6" s="38" t="s">
        <v>94</v>
      </c>
      <c r="G6" s="36"/>
      <c r="H6" s="287"/>
    </row>
    <row r="7" spans="1:8" ht="19.95" customHeight="1" x14ac:dyDescent="0.25">
      <c r="A7" s="289" t="s">
        <v>84</v>
      </c>
      <c r="B7" s="39">
        <f>B19</f>
        <v>0</v>
      </c>
      <c r="C7" s="40">
        <f>C19</f>
        <v>0</v>
      </c>
      <c r="D7" s="40">
        <f>D19</f>
        <v>0</v>
      </c>
      <c r="E7" s="40" t="s">
        <v>85</v>
      </c>
      <c r="F7" s="41" t="s">
        <v>86</v>
      </c>
      <c r="G7" s="36"/>
      <c r="H7" s="287"/>
    </row>
    <row r="8" spans="1:8" ht="19.95" customHeight="1" x14ac:dyDescent="0.25">
      <c r="A8" s="289" t="s">
        <v>45</v>
      </c>
      <c r="B8" s="40">
        <f>IF(Input!C9=0,0,SUM(Input!G135:'Input'!J135)/(Input!C9))</f>
        <v>0</v>
      </c>
      <c r="C8" s="40">
        <f>IF(Input!C31=0,0,SUM(Input!G135:'Input'!J135)/Input!C31)</f>
        <v>0</v>
      </c>
      <c r="D8" s="40">
        <f>SUM(Input!G135:'Input'!J135)</f>
        <v>0</v>
      </c>
      <c r="E8" s="40" t="s">
        <v>87</v>
      </c>
      <c r="F8" s="41" t="s">
        <v>88</v>
      </c>
      <c r="G8" s="36"/>
      <c r="H8" s="287"/>
    </row>
    <row r="9" spans="1:8" ht="19.95" customHeight="1" x14ac:dyDescent="0.25">
      <c r="A9" s="290" t="s">
        <v>89</v>
      </c>
      <c r="B9" s="42">
        <f>B7+B8</f>
        <v>0</v>
      </c>
      <c r="C9" s="43">
        <f>C7+C8</f>
        <v>0</v>
      </c>
      <c r="D9" s="43">
        <f>D7+D8</f>
        <v>0</v>
      </c>
      <c r="E9" s="43" t="s">
        <v>90</v>
      </c>
      <c r="F9" s="44" t="s">
        <v>91</v>
      </c>
      <c r="G9" s="36"/>
      <c r="H9" s="287"/>
    </row>
    <row r="10" spans="1:8" ht="13.05" customHeight="1" x14ac:dyDescent="0.25">
      <c r="A10" s="526"/>
      <c r="B10" s="527"/>
      <c r="C10" s="527"/>
      <c r="D10" s="527"/>
      <c r="E10" s="527"/>
      <c r="F10" s="527"/>
      <c r="G10" s="36"/>
      <c r="H10" s="287"/>
    </row>
    <row r="11" spans="1:8" ht="7.8" customHeight="1" x14ac:dyDescent="0.25">
      <c r="A11" s="521"/>
      <c r="B11" s="522"/>
      <c r="C11" s="522"/>
      <c r="D11" s="522"/>
      <c r="E11" s="522"/>
      <c r="F11" s="522"/>
      <c r="G11" s="522"/>
      <c r="H11" s="523"/>
    </row>
    <row r="12" spans="1:8" ht="19.2" customHeight="1" x14ac:dyDescent="0.3">
      <c r="A12" s="286" t="s">
        <v>108</v>
      </c>
      <c r="B12" s="35"/>
      <c r="C12" s="325"/>
      <c r="D12" s="325"/>
      <c r="E12" s="325"/>
      <c r="F12" s="325"/>
      <c r="G12" s="325"/>
      <c r="H12" s="479"/>
    </row>
    <row r="13" spans="1:8" ht="45" customHeight="1" x14ac:dyDescent="0.25">
      <c r="A13" s="291" t="s">
        <v>83</v>
      </c>
      <c r="B13" s="85" t="s">
        <v>294</v>
      </c>
      <c r="C13" s="85" t="s">
        <v>301</v>
      </c>
      <c r="D13" s="85" t="s">
        <v>92</v>
      </c>
      <c r="E13" s="85" t="s">
        <v>93</v>
      </c>
      <c r="F13" s="85" t="s">
        <v>94</v>
      </c>
      <c r="G13" s="36"/>
      <c r="H13" s="287"/>
    </row>
    <row r="14" spans="1:8" ht="19.95" customHeight="1" x14ac:dyDescent="0.25">
      <c r="A14" s="292" t="s">
        <v>95</v>
      </c>
      <c r="B14" s="45">
        <f>B43</f>
        <v>0</v>
      </c>
      <c r="C14" s="46">
        <f>C43</f>
        <v>0</v>
      </c>
      <c r="D14" s="40">
        <f>D43</f>
        <v>0</v>
      </c>
      <c r="E14" s="47" t="s">
        <v>96</v>
      </c>
      <c r="F14" s="48" t="s">
        <v>97</v>
      </c>
      <c r="G14" s="36"/>
      <c r="H14" s="287"/>
    </row>
    <row r="15" spans="1:8" ht="19.95" customHeight="1" x14ac:dyDescent="0.25">
      <c r="A15" s="289" t="s">
        <v>98</v>
      </c>
      <c r="B15" s="45">
        <f>IF(Input!C9=0,0,D15/(Input!C9))</f>
        <v>0</v>
      </c>
      <c r="C15" s="46">
        <f>IF(Input!C31=0,0,D15/Input!C31)</f>
        <v>0</v>
      </c>
      <c r="D15" s="40">
        <f>Input!C66+Input!C67+Input!C68</f>
        <v>0</v>
      </c>
      <c r="E15" s="47" t="s">
        <v>99</v>
      </c>
      <c r="F15" s="48" t="s">
        <v>100</v>
      </c>
      <c r="G15" s="36"/>
      <c r="H15" s="287"/>
    </row>
    <row r="16" spans="1:8" ht="19.95" customHeight="1" x14ac:dyDescent="0.25">
      <c r="A16" s="289" t="s">
        <v>101</v>
      </c>
      <c r="B16" s="45">
        <f>B51</f>
        <v>0</v>
      </c>
      <c r="C16" s="46">
        <f>C51</f>
        <v>0</v>
      </c>
      <c r="D16" s="40">
        <f>D51</f>
        <v>0</v>
      </c>
      <c r="E16" s="47" t="s">
        <v>102</v>
      </c>
      <c r="F16" s="48" t="s">
        <v>103</v>
      </c>
      <c r="G16" s="36"/>
      <c r="H16" s="287"/>
    </row>
    <row r="17" spans="1:8" ht="19.95" customHeight="1" x14ac:dyDescent="0.25">
      <c r="A17" s="289" t="s">
        <v>310</v>
      </c>
      <c r="B17" s="45">
        <f>IF(Input!C9=0,0,D17/Input!C9)</f>
        <v>0</v>
      </c>
      <c r="C17" s="46">
        <f>IF(Input!C31=0,0,D17/Input!C31)</f>
        <v>0</v>
      </c>
      <c r="D17" s="40">
        <f>Input!C78</f>
        <v>0</v>
      </c>
      <c r="E17" s="49" t="s">
        <v>311</v>
      </c>
      <c r="F17" s="50" t="s">
        <v>311</v>
      </c>
      <c r="G17" s="36"/>
      <c r="H17" s="287"/>
    </row>
    <row r="18" spans="1:8" ht="30" customHeight="1" x14ac:dyDescent="0.25">
      <c r="A18" s="289" t="s">
        <v>104</v>
      </c>
      <c r="B18" s="45">
        <f>IF(Input!C9=0,0,D18/Input!C9)</f>
        <v>0</v>
      </c>
      <c r="C18" s="46">
        <f>IF(Input!C31=0,0,D18/Input!C31)</f>
        <v>0</v>
      </c>
      <c r="D18" s="40">
        <f>Input!C72+Input!C73+Input!C74</f>
        <v>0</v>
      </c>
      <c r="E18" s="47" t="s">
        <v>105</v>
      </c>
      <c r="F18" s="48" t="s">
        <v>106</v>
      </c>
      <c r="G18" s="36"/>
      <c r="H18" s="287"/>
    </row>
    <row r="19" spans="1:8" ht="19.95" customHeight="1" x14ac:dyDescent="0.25">
      <c r="A19" s="290" t="s">
        <v>169</v>
      </c>
      <c r="B19" s="51">
        <f>SUM(B14:B18)</f>
        <v>0</v>
      </c>
      <c r="C19" s="51">
        <f>SUM(C14:C18)</f>
        <v>0</v>
      </c>
      <c r="D19" s="43">
        <f>SUM(D14:D18)</f>
        <v>0</v>
      </c>
      <c r="E19" s="52" t="s">
        <v>85</v>
      </c>
      <c r="F19" s="53" t="s">
        <v>107</v>
      </c>
      <c r="G19" s="36"/>
      <c r="H19" s="287"/>
    </row>
    <row r="20" spans="1:8" ht="13.05" customHeight="1" x14ac:dyDescent="0.25">
      <c r="A20" s="501"/>
      <c r="B20" s="502"/>
      <c r="C20" s="502"/>
      <c r="D20" s="502"/>
      <c r="E20" s="502"/>
      <c r="F20" s="310"/>
      <c r="G20" s="36"/>
      <c r="H20" s="287"/>
    </row>
    <row r="21" spans="1:8" ht="8.4" customHeight="1" x14ac:dyDescent="0.25">
      <c r="A21" s="488"/>
      <c r="B21" s="325"/>
      <c r="C21" s="325"/>
      <c r="D21" s="325"/>
      <c r="E21" s="325"/>
      <c r="F21" s="325"/>
      <c r="G21" s="325"/>
      <c r="H21" s="479"/>
    </row>
    <row r="22" spans="1:8" ht="19.2" customHeight="1" x14ac:dyDescent="0.3">
      <c r="A22" s="286" t="s">
        <v>121</v>
      </c>
      <c r="B22" s="35"/>
      <c r="C22" s="325"/>
      <c r="D22" s="325"/>
      <c r="E22" s="325"/>
      <c r="F22" s="325"/>
      <c r="G22" s="325"/>
      <c r="H22" s="479"/>
    </row>
    <row r="23" spans="1:8" ht="21.6" customHeight="1" x14ac:dyDescent="0.25">
      <c r="A23" s="511" t="s">
        <v>109</v>
      </c>
      <c r="B23" s="512"/>
      <c r="C23" s="512"/>
      <c r="D23" s="512" t="s">
        <v>137</v>
      </c>
      <c r="E23" s="512" t="s">
        <v>93</v>
      </c>
      <c r="F23" s="512" t="s">
        <v>94</v>
      </c>
      <c r="G23" s="514" t="str">
        <f>"District Owned:  "&amp;Input!C31&amp;" Devices"</f>
        <v>District Owned:  0 Devices</v>
      </c>
      <c r="H23" s="515"/>
    </row>
    <row r="24" spans="1:8" ht="18.600000000000001" customHeight="1" x14ac:dyDescent="0.25">
      <c r="A24" s="468"/>
      <c r="B24" s="513"/>
      <c r="C24" s="513"/>
      <c r="D24" s="513"/>
      <c r="E24" s="513"/>
      <c r="F24" s="513"/>
      <c r="G24" s="481" t="str">
        <f>"User Owned:  "&amp;Input!C34&amp;" Devices"</f>
        <v>User Owned:   Devices</v>
      </c>
      <c r="H24" s="482"/>
    </row>
    <row r="25" spans="1:8" ht="22.2" customHeight="1" x14ac:dyDescent="0.25">
      <c r="A25" s="477" t="s">
        <v>302</v>
      </c>
      <c r="B25" s="478"/>
      <c r="C25" s="478"/>
      <c r="D25" s="55" t="str">
        <f>IF((Input!C37+Input!C38+Input!C41)=0, " ",Input!C9/(Input!C37+Input!C38+Input!C41))</f>
        <v xml:space="preserve"> </v>
      </c>
      <c r="E25" s="47" t="s">
        <v>110</v>
      </c>
      <c r="F25" s="47" t="s">
        <v>111</v>
      </c>
      <c r="G25" s="387"/>
      <c r="H25" s="467"/>
    </row>
    <row r="26" spans="1:8" ht="24" customHeight="1" x14ac:dyDescent="0.25">
      <c r="A26" s="477" t="s">
        <v>303</v>
      </c>
      <c r="B26" s="478"/>
      <c r="C26" s="478"/>
      <c r="D26" s="55" t="str">
        <f>IF(Input!C39=0," ",Input!C10/Input!C39)</f>
        <v xml:space="preserve"> </v>
      </c>
      <c r="E26" s="47" t="s">
        <v>112</v>
      </c>
      <c r="F26" s="47" t="s">
        <v>113</v>
      </c>
      <c r="G26" s="387"/>
      <c r="H26" s="467"/>
    </row>
    <row r="27" spans="1:8" ht="30" customHeight="1" x14ac:dyDescent="0.25">
      <c r="A27" s="477" t="s">
        <v>304</v>
      </c>
      <c r="B27" s="478"/>
      <c r="C27" s="478"/>
      <c r="D27" s="55" t="str">
        <f>IF(Input!C40=0," ",Input!C12/Input!C40)</f>
        <v xml:space="preserve"> </v>
      </c>
      <c r="E27" s="47" t="s">
        <v>112</v>
      </c>
      <c r="F27" s="47" t="s">
        <v>114</v>
      </c>
      <c r="G27" s="387"/>
      <c r="H27" s="467"/>
    </row>
    <row r="28" spans="1:8" ht="19.95" customHeight="1" x14ac:dyDescent="0.25">
      <c r="A28" s="477" t="s">
        <v>308</v>
      </c>
      <c r="B28" s="478"/>
      <c r="C28" s="478"/>
      <c r="D28" s="55" t="str">
        <f>IF(Input!C31=0, " ",(Input!C9+Input!C10+Input!C11+Input!C12)/Input!C31)</f>
        <v xml:space="preserve"> </v>
      </c>
      <c r="E28" s="47" t="s">
        <v>115</v>
      </c>
      <c r="F28" s="47" t="s">
        <v>116</v>
      </c>
      <c r="G28" s="387"/>
      <c r="H28" s="467"/>
    </row>
    <row r="29" spans="1:8" ht="19.95" customHeight="1" x14ac:dyDescent="0.25">
      <c r="A29" s="477" t="s">
        <v>309</v>
      </c>
      <c r="B29" s="478"/>
      <c r="C29" s="478"/>
      <c r="D29" s="55" t="str">
        <f>IF((Input!C31+Input!C34)=0," ",(Input!C9+Input!C10+Input!C11+Input!C12)/(Input!C31+Input!C34))</f>
        <v xml:space="preserve"> </v>
      </c>
      <c r="E29" s="49" t="s">
        <v>311</v>
      </c>
      <c r="F29" s="49" t="s">
        <v>311</v>
      </c>
      <c r="G29" s="387"/>
      <c r="H29" s="467"/>
    </row>
    <row r="30" spans="1:8" ht="19.95" customHeight="1" x14ac:dyDescent="0.25">
      <c r="A30" s="477" t="s">
        <v>307</v>
      </c>
      <c r="B30" s="478"/>
      <c r="C30" s="478"/>
      <c r="D30" s="55" t="str">
        <f>IF(Input!C58=0," ",Input!C31/Input!C58)</f>
        <v xml:space="preserve"> </v>
      </c>
      <c r="E30" s="47" t="s">
        <v>117</v>
      </c>
      <c r="F30" s="47" t="s">
        <v>118</v>
      </c>
      <c r="G30" s="387"/>
      <c r="H30" s="467"/>
    </row>
    <row r="31" spans="1:8" ht="19.95" customHeight="1" x14ac:dyDescent="0.25">
      <c r="A31" s="477" t="s">
        <v>305</v>
      </c>
      <c r="B31" s="478"/>
      <c r="C31" s="478"/>
      <c r="D31" s="55" t="str">
        <f>IF(Input!C48=0," ",Input!C31/Input!C48)</f>
        <v xml:space="preserve"> </v>
      </c>
      <c r="E31" s="47" t="s">
        <v>119</v>
      </c>
      <c r="F31" s="47" t="s">
        <v>120</v>
      </c>
      <c r="G31" s="387"/>
      <c r="H31" s="467"/>
    </row>
    <row r="32" spans="1:8" ht="19.95" customHeight="1" x14ac:dyDescent="0.25">
      <c r="A32" s="489" t="s">
        <v>312</v>
      </c>
      <c r="B32" s="462"/>
      <c r="C32" s="462"/>
      <c r="D32" s="55" t="str">
        <f>IF(Input!C48=0," ",(Input!C31+Input!C34)/Input!C48)</f>
        <v xml:space="preserve"> </v>
      </c>
      <c r="E32" s="73" t="s">
        <v>311</v>
      </c>
      <c r="F32" s="73" t="s">
        <v>311</v>
      </c>
      <c r="G32" s="387"/>
      <c r="H32" s="467"/>
    </row>
    <row r="33" spans="1:8" ht="13.05" customHeight="1" x14ac:dyDescent="0.25">
      <c r="A33" s="483"/>
      <c r="B33" s="484"/>
      <c r="C33" s="484"/>
      <c r="D33" s="484"/>
      <c r="E33" s="484"/>
      <c r="F33" s="484"/>
      <c r="G33" s="484"/>
      <c r="H33" s="485"/>
    </row>
    <row r="34" spans="1:8" ht="7.8" customHeight="1" x14ac:dyDescent="0.25">
      <c r="A34" s="488"/>
      <c r="B34" s="325"/>
      <c r="C34" s="325"/>
      <c r="D34" s="325"/>
      <c r="E34" s="325"/>
      <c r="F34" s="325"/>
      <c r="G34" s="325"/>
      <c r="H34" s="479"/>
    </row>
    <row r="35" spans="1:8" ht="19.2" customHeight="1" x14ac:dyDescent="0.3">
      <c r="A35" s="286" t="s">
        <v>122</v>
      </c>
      <c r="B35" s="35"/>
      <c r="C35" s="36"/>
      <c r="D35" s="325"/>
      <c r="E35" s="325"/>
      <c r="F35" s="325"/>
      <c r="G35" s="325"/>
      <c r="H35" s="479"/>
    </row>
    <row r="36" spans="1:8" ht="45" customHeight="1" x14ac:dyDescent="0.25">
      <c r="A36" s="293" t="s">
        <v>83</v>
      </c>
      <c r="B36" s="83" t="s">
        <v>294</v>
      </c>
      <c r="C36" s="83" t="s">
        <v>301</v>
      </c>
      <c r="D36" s="83" t="s">
        <v>92</v>
      </c>
      <c r="E36" s="83" t="s">
        <v>93</v>
      </c>
      <c r="F36" s="54" t="s">
        <v>94</v>
      </c>
      <c r="G36" s="36"/>
      <c r="H36" s="287"/>
    </row>
    <row r="37" spans="1:8" ht="19.95" customHeight="1" x14ac:dyDescent="0.25">
      <c r="A37" s="289" t="s">
        <v>306</v>
      </c>
      <c r="B37" s="45" t="str">
        <f>IF(Input!C9=0," ",D37/Input!C9)</f>
        <v xml:space="preserve"> </v>
      </c>
      <c r="C37" s="45" t="str">
        <f>IF(Input!C31=0," ",D37/Input!C31)</f>
        <v xml:space="preserve"> </v>
      </c>
      <c r="D37" s="39">
        <f>Input!C44</f>
        <v>0</v>
      </c>
      <c r="E37" s="56" t="s">
        <v>123</v>
      </c>
      <c r="F37" s="57" t="s">
        <v>124</v>
      </c>
      <c r="G37" s="36"/>
      <c r="H37" s="287"/>
    </row>
    <row r="38" spans="1:8" ht="19.95" customHeight="1" x14ac:dyDescent="0.25">
      <c r="A38" s="289" t="s">
        <v>125</v>
      </c>
      <c r="B38" s="45" t="str">
        <f>IF(Input!C9=0," ",D38/Input!C9)</f>
        <v xml:space="preserve"> </v>
      </c>
      <c r="C38" s="45" t="str">
        <f>IF(Input!C31=0," ",D38/Input!C31)</f>
        <v xml:space="preserve"> </v>
      </c>
      <c r="D38" s="39">
        <f>Input!C49</f>
        <v>0</v>
      </c>
      <c r="E38" s="56" t="s">
        <v>126</v>
      </c>
      <c r="F38" s="57" t="s">
        <v>127</v>
      </c>
      <c r="G38" s="36"/>
      <c r="H38" s="287"/>
    </row>
    <row r="39" spans="1:8" ht="19.95" customHeight="1" x14ac:dyDescent="0.25">
      <c r="A39" s="289" t="s">
        <v>128</v>
      </c>
      <c r="B39" s="45" t="str">
        <f>IF(Input!C9=0," ",D39/Input!C9)</f>
        <v xml:space="preserve"> </v>
      </c>
      <c r="C39" s="45" t="str">
        <f>IF(Input!C31=0," ",D39/Input!C31)</f>
        <v xml:space="preserve"> </v>
      </c>
      <c r="D39" s="39">
        <f>Input!C54</f>
        <v>0</v>
      </c>
      <c r="E39" s="56" t="s">
        <v>99</v>
      </c>
      <c r="F39" s="57" t="s">
        <v>129</v>
      </c>
      <c r="G39" s="36"/>
      <c r="H39" s="287"/>
    </row>
    <row r="40" spans="1:8" ht="19.95" customHeight="1" x14ac:dyDescent="0.25">
      <c r="A40" s="289" t="s">
        <v>130</v>
      </c>
      <c r="B40" s="45" t="str">
        <f>IF(Input!C9=0," ",D40/Input!C9)</f>
        <v xml:space="preserve"> </v>
      </c>
      <c r="C40" s="45" t="str">
        <f>IF(Input!C31=0," ",D40/Input!C31)</f>
        <v xml:space="preserve"> </v>
      </c>
      <c r="D40" s="39">
        <f>Input!C59</f>
        <v>0</v>
      </c>
      <c r="E40" s="56" t="s">
        <v>131</v>
      </c>
      <c r="F40" s="57" t="s">
        <v>132</v>
      </c>
      <c r="G40" s="36"/>
      <c r="H40" s="287"/>
    </row>
    <row r="41" spans="1:8" ht="19.95" customHeight="1" x14ac:dyDescent="0.25">
      <c r="A41" s="289" t="s">
        <v>133</v>
      </c>
      <c r="B41" s="45" t="str">
        <f>IF(Input!C9=0," ",D41/Input!C9)</f>
        <v xml:space="preserve"> </v>
      </c>
      <c r="C41" s="45" t="str">
        <f>IF(Input!C31=0," ",D41/Input!C31)</f>
        <v xml:space="preserve"> </v>
      </c>
      <c r="D41" s="39">
        <f>Input!C60</f>
        <v>0</v>
      </c>
      <c r="E41" s="56" t="s">
        <v>134</v>
      </c>
      <c r="F41" s="57" t="s">
        <v>135</v>
      </c>
      <c r="G41" s="36"/>
      <c r="H41" s="287"/>
    </row>
    <row r="42" spans="1:8" ht="19.95" customHeight="1" x14ac:dyDescent="0.25">
      <c r="A42" s="294" t="s">
        <v>378</v>
      </c>
      <c r="B42" s="45" t="str">
        <f>IF(Input!C9=0," ",D42/Input!C9)</f>
        <v xml:space="preserve"> </v>
      </c>
      <c r="C42" s="45" t="s">
        <v>268</v>
      </c>
      <c r="D42" s="301">
        <f>Input!C62</f>
        <v>0</v>
      </c>
      <c r="E42" s="73" t="s">
        <v>311</v>
      </c>
      <c r="F42" s="64"/>
      <c r="G42" s="36"/>
      <c r="H42" s="287"/>
    </row>
    <row r="43" spans="1:8" ht="19.95" customHeight="1" x14ac:dyDescent="0.25">
      <c r="A43" s="290" t="s">
        <v>89</v>
      </c>
      <c r="B43" s="58">
        <f>SUM(B37:B41)</f>
        <v>0</v>
      </c>
      <c r="C43" s="58">
        <f>SUM(C37:C41)</f>
        <v>0</v>
      </c>
      <c r="D43" s="42">
        <f>SUM(D37:D41)</f>
        <v>0</v>
      </c>
      <c r="E43" s="11" t="s">
        <v>96</v>
      </c>
      <c r="F43" s="59" t="s">
        <v>136</v>
      </c>
      <c r="G43" s="36"/>
      <c r="H43" s="287"/>
    </row>
    <row r="44" spans="1:8" ht="13.05" customHeight="1" thickBot="1" x14ac:dyDescent="0.3">
      <c r="A44" s="496"/>
      <c r="B44" s="497"/>
      <c r="C44" s="497"/>
      <c r="D44" s="497"/>
      <c r="E44" s="497"/>
      <c r="F44" s="498"/>
      <c r="G44" s="295"/>
      <c r="H44" s="296"/>
    </row>
    <row r="45" spans="1:8" ht="7.8" customHeight="1" x14ac:dyDescent="0.25">
      <c r="A45" s="503"/>
      <c r="B45" s="504"/>
      <c r="C45" s="504"/>
      <c r="D45" s="504"/>
      <c r="E45" s="504"/>
      <c r="F45" s="504"/>
      <c r="G45" s="504"/>
      <c r="H45" s="505"/>
    </row>
    <row r="46" spans="1:8" ht="19.2" customHeight="1" x14ac:dyDescent="0.3">
      <c r="A46" s="286" t="s">
        <v>138</v>
      </c>
      <c r="B46" s="35"/>
      <c r="C46" s="36"/>
      <c r="D46" s="325"/>
      <c r="E46" s="325"/>
      <c r="F46" s="325"/>
      <c r="G46" s="325"/>
      <c r="H46" s="479"/>
    </row>
    <row r="47" spans="1:8" ht="49.8" customHeight="1" x14ac:dyDescent="0.25">
      <c r="A47" s="297" t="s">
        <v>139</v>
      </c>
      <c r="B47" s="83" t="s">
        <v>294</v>
      </c>
      <c r="C47" s="83" t="s">
        <v>301</v>
      </c>
      <c r="D47" s="83" t="s">
        <v>92</v>
      </c>
      <c r="E47" s="83" t="s">
        <v>93</v>
      </c>
      <c r="F47" s="83" t="s">
        <v>94</v>
      </c>
      <c r="G47" s="486"/>
      <c r="H47" s="487"/>
    </row>
    <row r="48" spans="1:8" ht="27.6" x14ac:dyDescent="0.25">
      <c r="A48" s="289" t="s">
        <v>140</v>
      </c>
      <c r="B48" s="46" t="str">
        <f>IF(Input!C9=0," ",D48/Input!C9)</f>
        <v xml:space="preserve"> </v>
      </c>
      <c r="C48" s="46" t="str">
        <f>IF(Input!C31=0," ",D48/Input!C31)</f>
        <v xml:space="preserve"> </v>
      </c>
      <c r="D48" s="40">
        <f>Input!E82+Input!E89+Input!E95+Input!E102+Input!C115</f>
        <v>0</v>
      </c>
      <c r="E48" s="47" t="s">
        <v>141</v>
      </c>
      <c r="F48" s="60">
        <v>622.91</v>
      </c>
      <c r="G48" s="387"/>
      <c r="H48" s="467"/>
    </row>
    <row r="49" spans="1:8" ht="27.6" x14ac:dyDescent="0.25">
      <c r="A49" s="289" t="s">
        <v>142</v>
      </c>
      <c r="B49" s="46" t="str">
        <f>IF(Input!C9=0," ",D49/Input!C9)</f>
        <v xml:space="preserve"> </v>
      </c>
      <c r="C49" s="46" t="str">
        <f>IF(Input!C31=0," ",D49/Input!C31)</f>
        <v xml:space="preserve"> </v>
      </c>
      <c r="D49" s="40">
        <f>Input!E83+Input!E90+Input!E96+Input!E103+Input!C116</f>
        <v>0</v>
      </c>
      <c r="E49" s="47" t="s">
        <v>143</v>
      </c>
      <c r="F49" s="60">
        <v>170.44</v>
      </c>
      <c r="G49" s="387"/>
      <c r="H49" s="467"/>
    </row>
    <row r="50" spans="1:8" ht="41.4" x14ac:dyDescent="0.25">
      <c r="A50" s="289" t="s">
        <v>144</v>
      </c>
      <c r="B50" s="46" t="str">
        <f>IF(Input!C9=0," ",D50/Input!C9)</f>
        <v xml:space="preserve"> </v>
      </c>
      <c r="C50" s="46" t="str">
        <f>IF(Input!C31=0," ",D50/Input!C31)</f>
        <v xml:space="preserve"> </v>
      </c>
      <c r="D50" s="40">
        <f>Input!E84+Input!E91+Input!E97+Input!E104+Input!C117</f>
        <v>0</v>
      </c>
      <c r="E50" s="47" t="s">
        <v>145</v>
      </c>
      <c r="F50" s="60">
        <v>210</v>
      </c>
      <c r="G50" s="387"/>
      <c r="H50" s="467"/>
    </row>
    <row r="51" spans="1:8" ht="19.95" customHeight="1" x14ac:dyDescent="0.25">
      <c r="A51" s="290" t="s">
        <v>146</v>
      </c>
      <c r="B51" s="51">
        <f>SUM(B48:B50)</f>
        <v>0</v>
      </c>
      <c r="C51" s="51">
        <f>SUM(C48:C50)</f>
        <v>0</v>
      </c>
      <c r="D51" s="43">
        <f>SUM(D48:D50)</f>
        <v>0</v>
      </c>
      <c r="E51" s="52" t="s">
        <v>102</v>
      </c>
      <c r="F51" s="61">
        <v>818.57</v>
      </c>
      <c r="G51" s="387"/>
      <c r="H51" s="467"/>
    </row>
    <row r="52" spans="1:8" ht="13.05" customHeight="1" x14ac:dyDescent="0.25">
      <c r="A52" s="472"/>
      <c r="B52" s="473"/>
      <c r="C52" s="473"/>
      <c r="D52" s="473"/>
      <c r="E52" s="473"/>
      <c r="F52" s="473"/>
      <c r="G52" s="473"/>
      <c r="H52" s="474"/>
    </row>
    <row r="53" spans="1:8" ht="45" customHeight="1" x14ac:dyDescent="0.25">
      <c r="A53" s="492" t="s">
        <v>139</v>
      </c>
      <c r="B53" s="493"/>
      <c r="C53" s="493"/>
      <c r="D53" s="83" t="s">
        <v>151</v>
      </c>
      <c r="E53" s="83" t="s">
        <v>152</v>
      </c>
      <c r="F53" s="83" t="s">
        <v>153</v>
      </c>
      <c r="G53" s="475"/>
      <c r="H53" s="476"/>
    </row>
    <row r="54" spans="1:8" ht="19.95" customHeight="1" x14ac:dyDescent="0.25">
      <c r="A54" s="477" t="s">
        <v>142</v>
      </c>
      <c r="B54" s="478"/>
      <c r="C54" s="478"/>
      <c r="D54" s="46" t="str">
        <f>IF(Input!C10=0," ",D49/Input!C10)</f>
        <v xml:space="preserve"> </v>
      </c>
      <c r="E54" s="47" t="s">
        <v>147</v>
      </c>
      <c r="F54" s="47" t="s">
        <v>148</v>
      </c>
      <c r="G54" s="475"/>
      <c r="H54" s="476"/>
    </row>
    <row r="55" spans="1:8" ht="19.8" customHeight="1" x14ac:dyDescent="0.25">
      <c r="A55" s="477" t="s">
        <v>144</v>
      </c>
      <c r="B55" s="478"/>
      <c r="C55" s="478"/>
      <c r="D55" s="46" t="str">
        <f>IF(Input!C10=0," ",D50/Input!C10)</f>
        <v xml:space="preserve"> </v>
      </c>
      <c r="E55" s="47" t="s">
        <v>149</v>
      </c>
      <c r="F55" s="47" t="s">
        <v>150</v>
      </c>
      <c r="G55" s="475"/>
      <c r="H55" s="476"/>
    </row>
    <row r="56" spans="1:8" ht="19.95" customHeight="1" x14ac:dyDescent="0.25">
      <c r="A56" s="509"/>
      <c r="B56" s="510"/>
      <c r="C56" s="510"/>
      <c r="D56" s="510"/>
      <c r="E56" s="510"/>
      <c r="F56" s="510"/>
      <c r="G56" s="36"/>
      <c r="H56" s="287"/>
    </row>
    <row r="57" spans="1:8" ht="45" customHeight="1" x14ac:dyDescent="0.25">
      <c r="A57" s="468" t="s">
        <v>321</v>
      </c>
      <c r="B57" s="469"/>
      <c r="C57" s="83" t="s">
        <v>322</v>
      </c>
      <c r="D57" s="83" t="s">
        <v>161</v>
      </c>
      <c r="E57" s="83" t="s">
        <v>162</v>
      </c>
      <c r="F57" s="62"/>
      <c r="G57" s="36"/>
      <c r="H57" s="287"/>
    </row>
    <row r="58" spans="1:8" ht="19.95" customHeight="1" x14ac:dyDescent="0.25">
      <c r="A58" s="470" t="s">
        <v>154</v>
      </c>
      <c r="B58" s="471"/>
      <c r="C58" s="40" t="str">
        <f>IF(Input!C85=0," ",Input!E85/Input!C85)</f>
        <v xml:space="preserve"> </v>
      </c>
      <c r="D58" s="63" t="str">
        <f>IF((Input!E85+Input!E92+Input!E98+Input!E105+Input!C118)=0," ",Input!E85/(Input!E85+Input!E92+Input!E98+Input!E105+Input!C118))</f>
        <v xml:space="preserve"> </v>
      </c>
      <c r="E58" s="56" t="s">
        <v>155</v>
      </c>
      <c r="F58" s="50"/>
      <c r="G58" s="36"/>
      <c r="H58" s="287"/>
    </row>
    <row r="59" spans="1:8" ht="19.95" customHeight="1" x14ac:dyDescent="0.25">
      <c r="A59" s="470" t="s">
        <v>41</v>
      </c>
      <c r="B59" s="471"/>
      <c r="C59" s="40" t="str">
        <f>IF(Input!C92=0," ",Input!E92/Input!C92)</f>
        <v xml:space="preserve"> </v>
      </c>
      <c r="D59" s="63" t="str">
        <f>IF((Input!E85+Input!E92+Input!E98+Input!E105+Input!C118)=0," ",Input!E92/(Input!E85+Input!E92+Input!E98+Input!E105+Input!C118))</f>
        <v xml:space="preserve"> </v>
      </c>
      <c r="E59" s="56" t="s">
        <v>156</v>
      </c>
      <c r="F59" s="50"/>
      <c r="G59" s="36"/>
      <c r="H59" s="287"/>
    </row>
    <row r="60" spans="1:8" ht="19.95" customHeight="1" x14ac:dyDescent="0.25">
      <c r="A60" s="470" t="s">
        <v>42</v>
      </c>
      <c r="B60" s="471"/>
      <c r="C60" s="40" t="str">
        <f>IF(Input!C98=0," ",Input!E98/Input!C98)</f>
        <v xml:space="preserve"> </v>
      </c>
      <c r="D60" s="63" t="str">
        <f>IF((Input!E85+Input!E92+Input!E98+Input!E105+Input!C118)=0," ",Input!E98/(Input!E85+Input!E92+Input!E98+Input!E105+Input!C118))</f>
        <v xml:space="preserve"> </v>
      </c>
      <c r="E60" s="56" t="s">
        <v>158</v>
      </c>
      <c r="F60" s="50"/>
      <c r="G60" s="36"/>
      <c r="H60" s="287"/>
    </row>
    <row r="61" spans="1:8" ht="19.95" customHeight="1" x14ac:dyDescent="0.25">
      <c r="A61" s="470" t="s">
        <v>47</v>
      </c>
      <c r="B61" s="471"/>
      <c r="C61" s="40" t="str">
        <f>IF(Input!C105=0," ",Input!E105/Input!C105)</f>
        <v xml:space="preserve"> </v>
      </c>
      <c r="D61" s="63" t="str">
        <f>IF((Input!E85+Input!E92+Input!E98+Input!E105+Input!C118)=0," ",Input!E105/(Input!E85+Input!E92+Input!E98+Input!E105+Input!C118))</f>
        <v xml:space="preserve"> </v>
      </c>
      <c r="E61" s="56" t="s">
        <v>159</v>
      </c>
      <c r="F61" s="50"/>
      <c r="G61" s="36"/>
      <c r="H61" s="287"/>
    </row>
    <row r="62" spans="1:8" ht="19.95" customHeight="1" x14ac:dyDescent="0.25">
      <c r="A62" s="470" t="s">
        <v>160</v>
      </c>
      <c r="B62" s="471"/>
      <c r="C62" s="265"/>
      <c r="D62" s="63" t="str">
        <f>IF((Input!E85+Input!E92+Input!E98+Input!E105+Input!C118)=0," ",Input!C118/(Input!E85+Input!E92+Input!E98+Input!E105+Input!C118))</f>
        <v xml:space="preserve"> </v>
      </c>
      <c r="E62" s="56" t="s">
        <v>157</v>
      </c>
      <c r="F62" s="64"/>
      <c r="G62" s="36"/>
      <c r="H62" s="287"/>
    </row>
    <row r="63" spans="1:8" ht="13.05" customHeight="1" x14ac:dyDescent="0.25">
      <c r="A63" s="506"/>
      <c r="B63" s="507"/>
      <c r="C63" s="507"/>
      <c r="D63" s="507"/>
      <c r="E63" s="507"/>
      <c r="F63" s="508"/>
      <c r="G63" s="36"/>
      <c r="H63" s="287"/>
    </row>
    <row r="64" spans="1:8" ht="7.8" customHeight="1" x14ac:dyDescent="0.25">
      <c r="A64" s="488"/>
      <c r="B64" s="325"/>
      <c r="C64" s="325"/>
      <c r="D64" s="325"/>
      <c r="E64" s="325"/>
      <c r="F64" s="325"/>
      <c r="G64" s="325"/>
      <c r="H64" s="479"/>
    </row>
    <row r="65" spans="1:8" ht="19.2" customHeight="1" x14ac:dyDescent="0.3">
      <c r="A65" s="286" t="s">
        <v>163</v>
      </c>
      <c r="B65" s="35"/>
      <c r="C65" s="36"/>
      <c r="D65" s="325"/>
      <c r="E65" s="325"/>
      <c r="F65" s="325"/>
      <c r="G65" s="325"/>
      <c r="H65" s="479"/>
    </row>
    <row r="66" spans="1:8" ht="45" customHeight="1" x14ac:dyDescent="0.25">
      <c r="A66" s="492" t="s">
        <v>295</v>
      </c>
      <c r="B66" s="493"/>
      <c r="C66" s="83" t="s">
        <v>296</v>
      </c>
      <c r="D66" s="83" t="s">
        <v>297</v>
      </c>
      <c r="E66" s="83" t="s">
        <v>323</v>
      </c>
      <c r="F66" s="83" t="s">
        <v>168</v>
      </c>
      <c r="G66" s="83" t="s">
        <v>343</v>
      </c>
      <c r="H66" s="465"/>
    </row>
    <row r="67" spans="1:8" ht="19.95" customHeight="1" x14ac:dyDescent="0.25">
      <c r="A67" s="477" t="s">
        <v>140</v>
      </c>
      <c r="B67" s="478"/>
      <c r="C67" s="65" t="str">
        <f>IF((Input!C82+Input!C89+Input!C95+Input!C102+Input!C109)=0," ",(Input!C31+Input!C34)/(Input!C82+Input!C89+Input!C95+Input!C102+Input!C109+(Input!C115/E67)))</f>
        <v xml:space="preserve"> </v>
      </c>
      <c r="D67" s="65" t="str">
        <f>IF((Input!C82+Input!C89+Input!C95+Input!C102+Input!C109)=0," ",Input!C31/(Input!C82+Input!C89+Input!C95+Input!C102+Input!C109+(Input!C115/E67)))</f>
        <v xml:space="preserve"> </v>
      </c>
      <c r="E67" s="40">
        <f>IF((Input!C82+Input!C89+Input!C95+Input!C102)=0,0,(Input!E82+Input!E89+Input!E95+Input!E102)/(Input!C82+Input!C89+Input!C95+Input!C102))</f>
        <v>0</v>
      </c>
      <c r="F67" s="47" t="s">
        <v>286</v>
      </c>
      <c r="G67" s="47" t="s">
        <v>282</v>
      </c>
      <c r="H67" s="465"/>
    </row>
    <row r="68" spans="1:8" ht="19.95" customHeight="1" x14ac:dyDescent="0.25">
      <c r="A68" s="477" t="s">
        <v>142</v>
      </c>
      <c r="B68" s="478"/>
      <c r="C68" s="65" t="str">
        <f>IF((Input!C83+Input!C90+Input!C96+Input!C103+Input!C110)=0," ",(Input!C31+Input!C34)/(Input!C83+Input!C90+Input!C96+Input!C103+Input!C110+(Input!C116/E68)))</f>
        <v xml:space="preserve"> </v>
      </c>
      <c r="D68" s="65" t="str">
        <f>IF((Input!C83+Input!C90+Input!C96+Input!C103+Input!C110)=0," ",Input!C31/(Input!C83+Input!C90+Input!C96+Input!C103+Input!C110+(Input!C116/E68)))</f>
        <v xml:space="preserve"> </v>
      </c>
      <c r="E68" s="40">
        <f>IF((Input!C83+Input!C90+Input!C96+Input!C103)=0,0,(Input!E83+Input!E90+Input!E96+Input!E103)/(Input!C83+Input!C90+Input!C96+Input!C103))</f>
        <v>0</v>
      </c>
      <c r="F68" s="47" t="s">
        <v>287</v>
      </c>
      <c r="G68" s="47" t="s">
        <v>283</v>
      </c>
      <c r="H68" s="465"/>
    </row>
    <row r="69" spans="1:8" ht="30" customHeight="1" x14ac:dyDescent="0.25">
      <c r="A69" s="477" t="s">
        <v>144</v>
      </c>
      <c r="B69" s="478"/>
      <c r="C69" s="65" t="str">
        <f>IF((Input!C84+Input!C91+Input!C97+Input!C104+Input!C111)=0," ",(Input!C31+Input!C34)/(Input!C84+Input!C91+Input!C97+Input!C104+Input!C111+(Input!C117/E69)))</f>
        <v xml:space="preserve"> </v>
      </c>
      <c r="D69" s="65" t="str">
        <f>IF((Input!C84+Input!C91+Input!C97+Input!C104+Input!C111)=0," ",Input!C31/(Input!C84+Input!C91+Input!C97+Input!C104+Input!C111+(Input!C117/E69)))</f>
        <v xml:space="preserve"> </v>
      </c>
      <c r="E69" s="40">
        <f>IF((Input!C84+Input!C91+Input!C97+Input!C104)=0,0,(Input!E84+Input!E91+Input!E97+Input!E104)/(Input!C84+Input!C91+Input!C97+Input!C104))</f>
        <v>0</v>
      </c>
      <c r="F69" s="47" t="s">
        <v>288</v>
      </c>
      <c r="G69" s="47" t="s">
        <v>284</v>
      </c>
      <c r="H69" s="465"/>
    </row>
    <row r="70" spans="1:8" ht="20.399999999999999" customHeight="1" x14ac:dyDescent="0.25">
      <c r="A70" s="490" t="s">
        <v>164</v>
      </c>
      <c r="B70" s="491"/>
      <c r="C70" s="66" t="str">
        <f>IFERROR((Input!C31+Input!C34)/(Input!C85+Input!C92+Input!C98+Input!C105+Input!C112+(Input!C118/(Input!E85+Input!E92+Input!E98+Input!E105)/(Input!C85+Input!C92+Input!C98+Input!C105)))," ")</f>
        <v xml:space="preserve"> </v>
      </c>
      <c r="D70" s="302" t="str">
        <f>IFERROR(Input!C31/(Input!C85+Input!C92+Input!C98+Input!C105+Input!C112+(Input!C118/(Input!E85+Input!E92+Input!E98+Input!E105)/(Input!C85+Input!C92+Input!C98+Input!C105)))," ")</f>
        <v xml:space="preserve"> </v>
      </c>
      <c r="E70" s="40">
        <f>IF((Input!C85+Input!C92+Input!C98+Input!C105)=0,0,"Avg. "&amp;TEXT((Input!E85+Input!E92+Input!E98+Input!E105)/(Input!C85+Input!C92+Input!C98+Input!C105),"$#,##0"))</f>
        <v>0</v>
      </c>
      <c r="F70" s="52" t="s">
        <v>289</v>
      </c>
      <c r="G70" s="52" t="s">
        <v>285</v>
      </c>
      <c r="H70" s="465"/>
    </row>
    <row r="71" spans="1:8" ht="13.05" customHeight="1" x14ac:dyDescent="0.25">
      <c r="A71" s="499"/>
      <c r="B71" s="500"/>
      <c r="C71" s="500"/>
      <c r="D71" s="500"/>
      <c r="E71" s="500"/>
      <c r="F71" s="500"/>
      <c r="G71" s="36"/>
      <c r="H71" s="287"/>
    </row>
    <row r="72" spans="1:8" ht="45" customHeight="1" x14ac:dyDescent="0.25">
      <c r="A72" s="492" t="s">
        <v>139</v>
      </c>
      <c r="B72" s="493"/>
      <c r="C72" s="493"/>
      <c r="D72" s="83" t="s">
        <v>166</v>
      </c>
      <c r="E72" s="83" t="s">
        <v>167</v>
      </c>
      <c r="F72" s="25"/>
      <c r="G72" s="36"/>
      <c r="H72" s="287"/>
    </row>
    <row r="73" spans="1:8" ht="19.95" customHeight="1" x14ac:dyDescent="0.25">
      <c r="A73" s="477" t="s">
        <v>154</v>
      </c>
      <c r="B73" s="478"/>
      <c r="C73" s="478"/>
      <c r="D73" s="67" t="str">
        <f>IF((Input!C85+Input!C92+Input!C98+Input!C105+Input!C112)=0," ",Input!C85/(Input!C85+Input!C92+Input!C98+Input!C105+Input!C112))</f>
        <v xml:space="preserve"> </v>
      </c>
      <c r="E73" s="47" t="s">
        <v>290</v>
      </c>
      <c r="F73" s="6"/>
      <c r="G73" s="36"/>
      <c r="H73" s="287"/>
    </row>
    <row r="74" spans="1:8" ht="19.95" customHeight="1" x14ac:dyDescent="0.25">
      <c r="A74" s="477" t="s">
        <v>41</v>
      </c>
      <c r="B74" s="478"/>
      <c r="C74" s="478"/>
      <c r="D74" s="67" t="str">
        <f>IF((Input!C85+Input!C92+Input!C98+Input!C105+Input!C112)=0," ",Input!C92/(Input!C85+Input!C92+Input!C98+Input!C105+Input!C112))</f>
        <v xml:space="preserve"> </v>
      </c>
      <c r="E74" s="47" t="s">
        <v>291</v>
      </c>
      <c r="F74" s="6"/>
      <c r="G74" s="36"/>
      <c r="H74" s="287"/>
    </row>
    <row r="75" spans="1:8" ht="19.95" customHeight="1" x14ac:dyDescent="0.25">
      <c r="A75" s="477" t="s">
        <v>42</v>
      </c>
      <c r="B75" s="478"/>
      <c r="C75" s="478"/>
      <c r="D75" s="67" t="str">
        <f>IF((Input!C85+Input!C92+Input!C98+Input!C105+Input!C112)=0," ",Input!C98/(Input!C85+Input!C92+Input!C98+Input!C105+Input!C112))</f>
        <v xml:space="preserve"> </v>
      </c>
      <c r="E75" s="47" t="s">
        <v>165</v>
      </c>
      <c r="F75" s="6"/>
      <c r="G75" s="36"/>
      <c r="H75" s="287"/>
    </row>
    <row r="76" spans="1:8" ht="19.95" customHeight="1" x14ac:dyDescent="0.25">
      <c r="A76" s="477" t="s">
        <v>47</v>
      </c>
      <c r="B76" s="478"/>
      <c r="C76" s="478"/>
      <c r="D76" s="67" t="str">
        <f>IF((Input!C85+Input!C92+Input!C98+Input!C105+Input!C112)=0," ",Input!C105/(Input!C85+Input!C92+Input!C98+Input!C105+Input!C112))</f>
        <v xml:space="preserve"> </v>
      </c>
      <c r="E76" s="47" t="s">
        <v>292</v>
      </c>
      <c r="F76" s="6"/>
      <c r="G76" s="36"/>
      <c r="H76" s="287"/>
    </row>
    <row r="77" spans="1:8" ht="19.95" customHeight="1" x14ac:dyDescent="0.25">
      <c r="A77" s="477" t="s">
        <v>172</v>
      </c>
      <c r="B77" s="478"/>
      <c r="C77" s="478"/>
      <c r="D77" s="67" t="str">
        <f>IF((Input!C85+Input!C92+Input!C98+Input!C105+Input!C112)=0," ",Input!C112/(Input!C85+Input!C92+Input!C98+Input!C105+Input!C112))</f>
        <v xml:space="preserve"> </v>
      </c>
      <c r="E77" s="47" t="s">
        <v>293</v>
      </c>
      <c r="F77" s="6"/>
      <c r="G77" s="36"/>
      <c r="H77" s="287"/>
    </row>
    <row r="78" spans="1:8" ht="14.4" thickBot="1" x14ac:dyDescent="0.3">
      <c r="A78" s="501"/>
      <c r="B78" s="502"/>
      <c r="C78" s="502"/>
      <c r="D78" s="502"/>
      <c r="E78" s="502"/>
      <c r="F78" s="96"/>
      <c r="G78" s="36"/>
      <c r="H78" s="287"/>
    </row>
    <row r="79" spans="1:8" ht="7.8" customHeight="1" x14ac:dyDescent="0.25">
      <c r="A79" s="503"/>
      <c r="B79" s="504"/>
      <c r="C79" s="504"/>
      <c r="D79" s="504"/>
      <c r="E79" s="504"/>
      <c r="F79" s="504"/>
      <c r="G79" s="504"/>
      <c r="H79" s="505"/>
    </row>
    <row r="80" spans="1:8" ht="19.2" customHeight="1" x14ac:dyDescent="0.3">
      <c r="A80" s="286" t="s">
        <v>313</v>
      </c>
      <c r="B80" s="35"/>
      <c r="C80" s="36"/>
      <c r="D80" s="325"/>
      <c r="E80" s="325"/>
      <c r="F80" s="325"/>
      <c r="G80" s="325"/>
      <c r="H80" s="479"/>
    </row>
    <row r="81" spans="1:8" ht="41.4" x14ac:dyDescent="0.25">
      <c r="A81" s="492" t="s">
        <v>317</v>
      </c>
      <c r="B81" s="493"/>
      <c r="C81" s="83" t="s">
        <v>46</v>
      </c>
      <c r="D81" s="83" t="s">
        <v>41</v>
      </c>
      <c r="E81" s="83" t="s">
        <v>42</v>
      </c>
      <c r="F81" s="83" t="s">
        <v>212</v>
      </c>
      <c r="G81" s="83" t="s">
        <v>71</v>
      </c>
      <c r="H81" s="465"/>
    </row>
    <row r="82" spans="1:8" ht="19.95" customHeight="1" x14ac:dyDescent="0.25">
      <c r="A82" s="489" t="s">
        <v>314</v>
      </c>
      <c r="B82" s="462"/>
      <c r="C82" s="68">
        <f>Input!G128+Input!G133</f>
        <v>0</v>
      </c>
      <c r="D82" s="68">
        <f>Input!H128+Input!H133</f>
        <v>0</v>
      </c>
      <c r="E82" s="68">
        <f>Input!I128+Input!I133</f>
        <v>0</v>
      </c>
      <c r="F82" s="68">
        <f>Input!J128+Input!J133</f>
        <v>0</v>
      </c>
      <c r="G82" s="69">
        <f>SUM(C82:F82)</f>
        <v>0</v>
      </c>
      <c r="H82" s="465"/>
    </row>
    <row r="83" spans="1:8" ht="19.95" customHeight="1" x14ac:dyDescent="0.25">
      <c r="A83" s="489" t="s">
        <v>315</v>
      </c>
      <c r="B83" s="462"/>
      <c r="C83" s="68">
        <f>Input!G124+Input!G125</f>
        <v>0</v>
      </c>
      <c r="D83" s="68">
        <f>Input!H124+Input!H125</f>
        <v>0</v>
      </c>
      <c r="E83" s="68">
        <f>Input!I124+Input!I125</f>
        <v>0</v>
      </c>
      <c r="F83" s="68">
        <f>Input!J124+Input!J125</f>
        <v>0</v>
      </c>
      <c r="G83" s="69">
        <f>SUM(C83:F83)</f>
        <v>0</v>
      </c>
      <c r="H83" s="465"/>
    </row>
    <row r="84" spans="1:8" ht="19.95" customHeight="1" x14ac:dyDescent="0.25">
      <c r="A84" s="489" t="s">
        <v>320</v>
      </c>
      <c r="B84" s="462"/>
      <c r="C84" s="68">
        <f>Input!G122+Input!G123</f>
        <v>0</v>
      </c>
      <c r="D84" s="68">
        <f>Input!H122+Input!H123</f>
        <v>0</v>
      </c>
      <c r="E84" s="68">
        <f>Input!I122+Input!I123</f>
        <v>0</v>
      </c>
      <c r="F84" s="68">
        <f>Input!J122+Input!J123</f>
        <v>0</v>
      </c>
      <c r="G84" s="69">
        <f>SUM(C84:F84)</f>
        <v>0</v>
      </c>
      <c r="H84" s="465"/>
    </row>
    <row r="85" spans="1:8" ht="19.95" customHeight="1" x14ac:dyDescent="0.25">
      <c r="A85" s="489" t="s">
        <v>319</v>
      </c>
      <c r="B85" s="462"/>
      <c r="C85" s="68">
        <f>Input!G126+Input!G127+Input!G129</f>
        <v>0</v>
      </c>
      <c r="D85" s="68">
        <f>Input!H126+Input!H127+Input!H129</f>
        <v>0</v>
      </c>
      <c r="E85" s="68">
        <f>Input!I126+Input!I127+Input!I129</f>
        <v>0</v>
      </c>
      <c r="F85" s="68">
        <f>Input!J126+Input!J127+Input!J129</f>
        <v>0</v>
      </c>
      <c r="G85" s="69">
        <f>SUM(C85:F85)</f>
        <v>0</v>
      </c>
      <c r="H85" s="465"/>
    </row>
    <row r="86" spans="1:8" ht="19.95" customHeight="1" x14ac:dyDescent="0.25">
      <c r="A86" s="494" t="s">
        <v>316</v>
      </c>
      <c r="B86" s="495"/>
      <c r="C86" s="70">
        <f>Input!G135</f>
        <v>0</v>
      </c>
      <c r="D86" s="70">
        <f>Input!H135</f>
        <v>0</v>
      </c>
      <c r="E86" s="70">
        <f>Input!I135</f>
        <v>0</v>
      </c>
      <c r="F86" s="70">
        <f>Input!J135</f>
        <v>0</v>
      </c>
      <c r="G86" s="69">
        <f>SUM(C86:F86)</f>
        <v>0</v>
      </c>
      <c r="H86" s="465"/>
    </row>
    <row r="87" spans="1:8" ht="13.05" customHeight="1" x14ac:dyDescent="0.25">
      <c r="A87" s="466"/>
      <c r="B87" s="357"/>
      <c r="C87" s="357"/>
      <c r="D87" s="357"/>
      <c r="E87" s="357"/>
      <c r="F87" s="357"/>
      <c r="G87" s="388"/>
      <c r="H87" s="467"/>
    </row>
    <row r="88" spans="1:8" ht="41.4" x14ac:dyDescent="0.25">
      <c r="A88" s="492" t="s">
        <v>318</v>
      </c>
      <c r="B88" s="493"/>
      <c r="C88" s="83" t="s">
        <v>46</v>
      </c>
      <c r="D88" s="83" t="s">
        <v>41</v>
      </c>
      <c r="E88" s="83" t="s">
        <v>42</v>
      </c>
      <c r="F88" s="83" t="s">
        <v>212</v>
      </c>
      <c r="G88" s="388"/>
      <c r="H88" s="467"/>
    </row>
    <row r="89" spans="1:8" ht="19.95" customHeight="1" x14ac:dyDescent="0.25">
      <c r="A89" s="489" t="s">
        <v>314</v>
      </c>
      <c r="B89" s="462"/>
      <c r="C89" s="68" t="str">
        <f>IF(Input!C$9=0," ",C82/Input!C$9)</f>
        <v xml:space="preserve"> </v>
      </c>
      <c r="D89" s="68" t="str">
        <f>IF(Input!C$10=0," ",D82/Input!C$10)</f>
        <v xml:space="preserve"> </v>
      </c>
      <c r="E89" s="68" t="str">
        <f>IF(Input!C$11=0," ",E82/Input!C$11)</f>
        <v xml:space="preserve"> </v>
      </c>
      <c r="F89" s="68" t="str">
        <f>IF(Input!C$12=0," ",F82/Input!C$12)</f>
        <v xml:space="preserve"> </v>
      </c>
      <c r="G89" s="388"/>
      <c r="H89" s="467"/>
    </row>
    <row r="90" spans="1:8" ht="19.95" customHeight="1" x14ac:dyDescent="0.25">
      <c r="A90" s="489" t="s">
        <v>315</v>
      </c>
      <c r="B90" s="462"/>
      <c r="C90" s="68" t="str">
        <f>IF(Input!C$9=0," ",C83/Input!C$9)</f>
        <v xml:space="preserve"> </v>
      </c>
      <c r="D90" s="68" t="str">
        <f>IF(Input!C$10=0," ",D83/Input!C$10)</f>
        <v xml:space="preserve"> </v>
      </c>
      <c r="E90" s="68" t="str">
        <f>IF(Input!C$11=0," ",E83/Input!C$11)</f>
        <v xml:space="preserve"> </v>
      </c>
      <c r="F90" s="68" t="str">
        <f>IF(Input!C$12=0," ",F83/Input!C$12)</f>
        <v xml:space="preserve"> </v>
      </c>
      <c r="G90" s="388"/>
      <c r="H90" s="467"/>
    </row>
    <row r="91" spans="1:8" ht="19.95" customHeight="1" x14ac:dyDescent="0.25">
      <c r="A91" s="298" t="s">
        <v>320</v>
      </c>
      <c r="B91" s="84"/>
      <c r="C91" s="68" t="str">
        <f>IF(Input!C$9=0," ",C84/Input!C$9)</f>
        <v xml:space="preserve"> </v>
      </c>
      <c r="D91" s="68" t="str">
        <f>IF(Input!C$10=0," ",D84/Input!C$10)</f>
        <v xml:space="preserve"> </v>
      </c>
      <c r="E91" s="68" t="str">
        <f>IF(Input!C$11=0," ",E84/Input!C$11)</f>
        <v xml:space="preserve"> </v>
      </c>
      <c r="F91" s="68" t="str">
        <f>IF(Input!C$12=0," ",F84/Input!C$12)</f>
        <v xml:space="preserve"> </v>
      </c>
      <c r="G91" s="388"/>
      <c r="H91" s="467"/>
    </row>
    <row r="92" spans="1:8" ht="19.95" customHeight="1" x14ac:dyDescent="0.25">
      <c r="A92" s="489" t="s">
        <v>319</v>
      </c>
      <c r="B92" s="462"/>
      <c r="C92" s="68" t="str">
        <f>IF(Input!C$9=0," ",C85/Input!C$9)</f>
        <v xml:space="preserve"> </v>
      </c>
      <c r="D92" s="68" t="str">
        <f>IF(Input!C$10=0," ",D85/Input!C$10)</f>
        <v xml:space="preserve"> </v>
      </c>
      <c r="E92" s="68" t="str">
        <f>IF(Input!C$11=0," ",E85/Input!C$11)</f>
        <v xml:space="preserve"> </v>
      </c>
      <c r="F92" s="68" t="str">
        <f>IF(Input!C$12=0," ",F85/Input!C$12)</f>
        <v xml:space="preserve"> </v>
      </c>
      <c r="G92" s="388"/>
      <c r="H92" s="467"/>
    </row>
    <row r="93" spans="1:8" ht="7.8" customHeight="1" x14ac:dyDescent="0.25">
      <c r="A93" s="480"/>
      <c r="B93" s="388"/>
      <c r="C93" s="388"/>
      <c r="D93" s="388"/>
      <c r="E93" s="388"/>
      <c r="F93" s="388"/>
      <c r="G93" s="388"/>
      <c r="H93" s="467"/>
    </row>
    <row r="94" spans="1:8" x14ac:dyDescent="0.25">
      <c r="A94" s="299"/>
      <c r="B94" s="36"/>
      <c r="C94" s="36"/>
      <c r="D94" s="36"/>
      <c r="E94" s="36"/>
      <c r="F94" s="36"/>
      <c r="G94" s="36"/>
      <c r="H94" s="287"/>
    </row>
    <row r="95" spans="1:8" x14ac:dyDescent="0.25">
      <c r="A95" s="299"/>
      <c r="B95" s="36"/>
      <c r="C95" s="36"/>
      <c r="D95" s="36"/>
      <c r="E95" s="36"/>
      <c r="F95" s="36"/>
      <c r="G95" s="36"/>
      <c r="H95" s="287"/>
    </row>
    <row r="96" spans="1:8" x14ac:dyDescent="0.25">
      <c r="A96" s="299"/>
      <c r="B96" s="36"/>
      <c r="C96" s="36"/>
      <c r="D96" s="36"/>
      <c r="E96" s="36"/>
      <c r="F96" s="36"/>
      <c r="G96" s="36"/>
      <c r="H96" s="287"/>
    </row>
    <row r="97" spans="1:8" x14ac:dyDescent="0.25">
      <c r="A97" s="299"/>
      <c r="B97" s="36"/>
      <c r="C97" s="36"/>
      <c r="D97" s="36"/>
      <c r="E97" s="36"/>
      <c r="F97" s="36"/>
      <c r="G97" s="36"/>
      <c r="H97" s="287"/>
    </row>
    <row r="98" spans="1:8" x14ac:dyDescent="0.25">
      <c r="A98" s="299"/>
      <c r="B98" s="36"/>
      <c r="C98" s="36"/>
      <c r="D98" s="36"/>
      <c r="E98" s="36"/>
      <c r="F98" s="36"/>
      <c r="G98" s="36"/>
      <c r="H98" s="287"/>
    </row>
    <row r="99" spans="1:8" x14ac:dyDescent="0.25">
      <c r="A99" s="299"/>
      <c r="B99" s="36"/>
      <c r="C99" s="36"/>
      <c r="D99" s="36"/>
      <c r="E99" s="36"/>
      <c r="F99" s="36"/>
      <c r="G99" s="36"/>
      <c r="H99" s="287"/>
    </row>
    <row r="100" spans="1:8" x14ac:dyDescent="0.25">
      <c r="A100" s="299"/>
      <c r="B100" s="36"/>
      <c r="C100" s="36"/>
      <c r="D100" s="36"/>
      <c r="E100" s="36"/>
      <c r="F100" s="36"/>
      <c r="G100" s="36"/>
      <c r="H100" s="287"/>
    </row>
    <row r="101" spans="1:8" x14ac:dyDescent="0.25">
      <c r="A101" s="299"/>
      <c r="B101" s="36"/>
      <c r="C101" s="36"/>
      <c r="D101" s="36"/>
      <c r="E101" s="36"/>
      <c r="F101" s="36"/>
      <c r="G101" s="36"/>
      <c r="H101" s="287"/>
    </row>
    <row r="102" spans="1:8" x14ac:dyDescent="0.25">
      <c r="A102" s="299"/>
      <c r="B102" s="36"/>
      <c r="C102" s="36"/>
      <c r="D102" s="36"/>
      <c r="E102" s="36"/>
      <c r="F102" s="36"/>
      <c r="G102" s="36"/>
      <c r="H102" s="287"/>
    </row>
    <row r="103" spans="1:8" x14ac:dyDescent="0.25">
      <c r="A103" s="299"/>
      <c r="B103" s="36"/>
      <c r="C103" s="36"/>
      <c r="D103" s="36"/>
      <c r="E103" s="36"/>
      <c r="F103" s="36"/>
      <c r="G103" s="36"/>
      <c r="H103" s="287"/>
    </row>
    <row r="104" spans="1:8" x14ac:dyDescent="0.25">
      <c r="A104" s="299"/>
      <c r="B104" s="36"/>
      <c r="C104" s="36"/>
      <c r="D104" s="36"/>
      <c r="E104" s="36"/>
      <c r="F104" s="36"/>
      <c r="G104" s="36"/>
      <c r="H104" s="287"/>
    </row>
    <row r="105" spans="1:8" x14ac:dyDescent="0.25">
      <c r="A105" s="299"/>
      <c r="B105" s="36"/>
      <c r="C105" s="36"/>
      <c r="D105" s="36"/>
      <c r="E105" s="36"/>
      <c r="F105" s="36"/>
      <c r="G105" s="36"/>
      <c r="H105" s="287"/>
    </row>
    <row r="106" spans="1:8" x14ac:dyDescent="0.25">
      <c r="A106" s="299"/>
      <c r="B106" s="36"/>
      <c r="C106" s="36"/>
      <c r="D106" s="36"/>
      <c r="E106" s="36"/>
      <c r="F106" s="36"/>
      <c r="G106" s="36"/>
      <c r="H106" s="287"/>
    </row>
    <row r="107" spans="1:8" ht="14.4" thickBot="1" x14ac:dyDescent="0.3">
      <c r="A107" s="300"/>
      <c r="B107" s="295"/>
      <c r="C107" s="295"/>
      <c r="D107" s="295"/>
      <c r="E107" s="295"/>
      <c r="F107" s="295"/>
      <c r="G107" s="295"/>
      <c r="H107" s="296"/>
    </row>
  </sheetData>
  <sheetProtection sheet="1" objects="1" scenarios="1"/>
  <mergeCells count="88">
    <mergeCell ref="G1:H1"/>
    <mergeCell ref="A4:H4"/>
    <mergeCell ref="A11:H11"/>
    <mergeCell ref="C12:H12"/>
    <mergeCell ref="A21:H21"/>
    <mergeCell ref="G2:H2"/>
    <mergeCell ref="C5:F5"/>
    <mergeCell ref="A10:F10"/>
    <mergeCell ref="A20:F20"/>
    <mergeCell ref="A23:C24"/>
    <mergeCell ref="D23:D24"/>
    <mergeCell ref="E23:E24"/>
    <mergeCell ref="F23:F24"/>
    <mergeCell ref="G23:H23"/>
    <mergeCell ref="D80:H80"/>
    <mergeCell ref="A44:F44"/>
    <mergeCell ref="A71:F71"/>
    <mergeCell ref="A78:E78"/>
    <mergeCell ref="D46:H46"/>
    <mergeCell ref="A45:H45"/>
    <mergeCell ref="A79:H79"/>
    <mergeCell ref="A63:F63"/>
    <mergeCell ref="A56:F56"/>
    <mergeCell ref="A53:C53"/>
    <mergeCell ref="A54:C54"/>
    <mergeCell ref="A55:C55"/>
    <mergeCell ref="A76:C76"/>
    <mergeCell ref="A77:C77"/>
    <mergeCell ref="A72:C72"/>
    <mergeCell ref="A73:C73"/>
    <mergeCell ref="A90:B90"/>
    <mergeCell ref="A92:B92"/>
    <mergeCell ref="A81:B81"/>
    <mergeCell ref="A82:B82"/>
    <mergeCell ref="A83:B83"/>
    <mergeCell ref="A85:B85"/>
    <mergeCell ref="A84:B84"/>
    <mergeCell ref="A86:B86"/>
    <mergeCell ref="A88:B88"/>
    <mergeCell ref="A89:B89"/>
    <mergeCell ref="A74:C74"/>
    <mergeCell ref="A75:C75"/>
    <mergeCell ref="A25:C25"/>
    <mergeCell ref="A26:C26"/>
    <mergeCell ref="A27:C27"/>
    <mergeCell ref="A28:C28"/>
    <mergeCell ref="A29:C29"/>
    <mergeCell ref="A32:C32"/>
    <mergeCell ref="A69:B69"/>
    <mergeCell ref="A70:B70"/>
    <mergeCell ref="A66:B66"/>
    <mergeCell ref="A59:B59"/>
    <mergeCell ref="A34:H34"/>
    <mergeCell ref="D35:H35"/>
    <mergeCell ref="A30:C30"/>
    <mergeCell ref="A31:C31"/>
    <mergeCell ref="C22:H22"/>
    <mergeCell ref="A93:H93"/>
    <mergeCell ref="G24:H24"/>
    <mergeCell ref="G25:H25"/>
    <mergeCell ref="G26:H26"/>
    <mergeCell ref="G27:H27"/>
    <mergeCell ref="G28:H28"/>
    <mergeCell ref="G29:H29"/>
    <mergeCell ref="G30:H30"/>
    <mergeCell ref="G31:H31"/>
    <mergeCell ref="G32:H32"/>
    <mergeCell ref="A33:H33"/>
    <mergeCell ref="G47:H47"/>
    <mergeCell ref="G48:H48"/>
    <mergeCell ref="A64:H64"/>
    <mergeCell ref="D65:H65"/>
    <mergeCell ref="H66:H70"/>
    <mergeCell ref="H81:H86"/>
    <mergeCell ref="A87:F87"/>
    <mergeCell ref="G87:H92"/>
    <mergeCell ref="G49:H49"/>
    <mergeCell ref="A57:B57"/>
    <mergeCell ref="A58:B58"/>
    <mergeCell ref="G50:H50"/>
    <mergeCell ref="G51:H51"/>
    <mergeCell ref="A52:H52"/>
    <mergeCell ref="G53:H55"/>
    <mergeCell ref="A67:B67"/>
    <mergeCell ref="A68:B68"/>
    <mergeCell ref="A62:B62"/>
    <mergeCell ref="A60:B60"/>
    <mergeCell ref="A61:B61"/>
  </mergeCells>
  <printOptions horizontalCentered="1"/>
  <pageMargins left="0.75" right="0.25" top="0.5" bottom="0.75" header="0.3" footer="0.3"/>
  <pageSetup scale="68" fitToHeight="0" orientation="portrait" r:id="rId1"/>
  <headerFooter>
    <oddFooter>&amp;R&amp;D</oddFooter>
  </headerFooter>
  <rowBreaks count="2" manualBreakCount="2">
    <brk id="44" max="16383" man="1"/>
    <brk id="7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Worksheets</vt:lpstr>
      <vt:lpstr>Results</vt:lpstr>
      <vt:lpstr>Results!Print_Titles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Kaestner</dc:creator>
  <cp:lastModifiedBy>Rich Kaestner</cp:lastModifiedBy>
  <cp:lastPrinted>2015-05-22T01:24:23Z</cp:lastPrinted>
  <dcterms:created xsi:type="dcterms:W3CDTF">2014-04-28T01:44:22Z</dcterms:created>
  <dcterms:modified xsi:type="dcterms:W3CDTF">2015-08-06T01:44:25Z</dcterms:modified>
</cp:coreProperties>
</file>